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Fjármálasvið\Uppgjör - Samstæða\Factbook\2016\Q3 2016\"/>
    </mc:Choice>
  </mc:AlternateContent>
  <bookViews>
    <workbookView xWindow="7125" yWindow="120" windowWidth="17835" windowHeight="12075" tabRatio="948"/>
  </bookViews>
  <sheets>
    <sheet name="Cover" sheetId="122" r:id="rId1"/>
    <sheet name="KFI 5 Years" sheetId="112" r:id="rId2"/>
    <sheet name="Income statement 5 years" sheetId="108" r:id="rId3"/>
    <sheet name="Balance sheet 5 years" sheetId="109" r:id="rId4"/>
    <sheet name="Net interest income 5 years" sheetId="114" r:id="rId5"/>
    <sheet name="Loans to customers 5 years" sheetId="115" r:id="rId6"/>
    <sheet name="Capital 5 years" sheetId="117" r:id="rId7"/>
    <sheet name="KFI 9 quarters" sheetId="111" r:id="rId8"/>
    <sheet name="Income statement 9 quarters" sheetId="107" r:id="rId9"/>
    <sheet name="Balance sheet 9 quarters" sheetId="110" r:id="rId10"/>
    <sheet name="Net interest income 9 quarters" sheetId="113" r:id="rId11"/>
    <sheet name="Loans to customers 9 - quarters" sheetId="116" r:id="rId12"/>
    <sheet name="Capital 9 quarters" sheetId="121" r:id="rId13"/>
    <sheet name="Disclaimer" sheetId="120" r:id="rId14"/>
    <sheet name="KFI old" sheetId="83" state="hidden" r:id="rId15"/>
    <sheet name="P&amp;L_Q (2) old" sheetId="75" state="hidden" r:id="rId16"/>
    <sheet name="FTE´S old" sheetId="31" state="hidden" r:id="rId17"/>
    <sheet name="LB_Q old" sheetId="61"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af" localSheetId="0">[1]Rekstur!$A$3:$H$183</definedName>
    <definedName name="af">[2]Rekstur!$A$3:$H$183</definedName>
    <definedName name="AS2DocOpenMode" hidden="1">"AS2DocumentEdit"</definedName>
    <definedName name="AS2HasNoAutoHeaderFooter">"OFF"</definedName>
    <definedName name="Budgetdiv3" localSheetId="14">#REF!</definedName>
    <definedName name="Budgetdiv3" localSheetId="15">#REF!</definedName>
    <definedName name="CompNameConsol" localSheetId="0">[3]Lookup!$B$500:$B$644</definedName>
    <definedName name="CompNameConsol">[4]Lookup!$B$500:$B$644</definedName>
    <definedName name="ConsolKeys" localSheetId="0">[3]Lookup!$A$453:$A$490</definedName>
    <definedName name="ConsolKeys">[4]Lookup!$A$453:$A$490</definedName>
    <definedName name="curr_date" localSheetId="14">#REF!</definedName>
    <definedName name="curr_date" localSheetId="17">#REF!</definedName>
    <definedName name="curr_date" localSheetId="15">'P&amp;L_Q (2) old'!$O$28</definedName>
    <definedName name="Curr_per" localSheetId="14">#REF!</definedName>
    <definedName name="Curr_per" localSheetId="17">#REF!</definedName>
    <definedName name="Curr_per" localSheetId="15">'P&amp;L_Q (2) old'!#REF!</definedName>
    <definedName name="Current" localSheetId="14">#REF!</definedName>
    <definedName name="Current" localSheetId="17">#REF!</definedName>
    <definedName name="Current" localSheetId="15">'P&amp;L_Q (2) old'!#REF!</definedName>
    <definedName name="match200503">"'200503'!$3:$3"</definedName>
    <definedName name="match200506">"'200506'!$3:$3"</definedName>
    <definedName name="match200509">"'200509'!$3:$3"</definedName>
    <definedName name="period" localSheetId="0">[1]Setup!$C$2</definedName>
    <definedName name="period">[2]Setup!$C$2</definedName>
    <definedName name="Prev_date" localSheetId="14">#REF!</definedName>
    <definedName name="Prev_date" localSheetId="17">#REF!</definedName>
    <definedName name="Prev_date" localSheetId="15">'P&amp;L_Q (2) old'!$O$29</definedName>
    <definedName name="Prev_per" localSheetId="14">#REF!</definedName>
    <definedName name="Prev_per" localSheetId="17">#REF!</definedName>
    <definedName name="Prev_per" localSheetId="15">'P&amp;L_Q (2) old'!#REF!</definedName>
    <definedName name="_xlnm.Print_Area" localSheetId="3">'Balance sheet 5 years'!$A$1:$F$37</definedName>
    <definedName name="_xlnm.Print_Area" localSheetId="9">'Balance sheet 9 quarters'!$A$1:$J$36</definedName>
    <definedName name="_xlnm.Print_Area" localSheetId="6">'Capital 5 years'!$A$1:$F$48</definedName>
    <definedName name="_xlnm.Print_Area" localSheetId="12">'Capital 9 quarters'!$A$1:$J$45</definedName>
    <definedName name="_xlnm.Print_Area" localSheetId="0">Cover!$A$1:$N$70</definedName>
    <definedName name="_xlnm.Print_Area" localSheetId="13">Disclaimer!$A$1:$F$30</definedName>
    <definedName name="_xlnm.Print_Area" localSheetId="2">'Income statement 5 years'!$A$1:$F$38</definedName>
    <definedName name="_xlnm.Print_Area" localSheetId="8">'Income statement 9 quarters'!$A$1:$J$41</definedName>
    <definedName name="_xlnm.Print_Area" localSheetId="1">'KFI 5 Years'!$A$1:$F$44</definedName>
    <definedName name="_xlnm.Print_Area" localSheetId="7">'KFI 9 quarters'!$A$1:$J$44</definedName>
    <definedName name="_xlnm.Print_Area" localSheetId="5">'Loans to customers 5 years'!$A$1:$F$61</definedName>
    <definedName name="_xlnm.Print_Area" localSheetId="11">'Loans to customers 9 - quarters'!$A$2:$J$58</definedName>
    <definedName name="_xlnm.Print_Area" localSheetId="4">'Net interest income 5 years'!$A$1:$F$39</definedName>
    <definedName name="_xlnm.Print_Area" localSheetId="10">'Net interest income 9 quarters'!$A$1:$J$39</definedName>
    <definedName name="_xlnm.Print_Titles" localSheetId="12">'Capital 9 quarters'!$1:$3</definedName>
    <definedName name="_xlnm.Print_Titles" localSheetId="7">'KFI 9 quarters'!$1:$3</definedName>
    <definedName name="_xlnm.Print_Titles" localSheetId="5">'Loans to customers 5 years'!$1:$3</definedName>
    <definedName name="_xlnm.Print_Titles" localSheetId="11">'Loans to customers 9 - quarters'!$2:$4</definedName>
    <definedName name="Rek2010month" localSheetId="0">[5]Month!$A$19:$P$211</definedName>
    <definedName name="Rek2010month">[6]Month!$A$19:$P$211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R122" i="61" l="1"/>
  <c r="R121" i="61"/>
  <c r="L99" i="61"/>
  <c r="L73" i="61"/>
  <c r="L72" i="61"/>
  <c r="X46" i="61"/>
  <c r="X45" i="61"/>
  <c r="X44" i="61"/>
  <c r="X43" i="61"/>
  <c r="X42" i="61"/>
  <c r="X41" i="61"/>
  <c r="X40" i="61"/>
  <c r="X39" i="61"/>
  <c r="X38" i="61"/>
  <c r="X37" i="61"/>
  <c r="X36" i="61"/>
  <c r="X28" i="61"/>
  <c r="X27" i="61"/>
  <c r="X18" i="61"/>
  <c r="X17" i="61"/>
  <c r="X15" i="61"/>
  <c r="X14" i="61"/>
  <c r="X9" i="61"/>
  <c r="X8" i="61"/>
  <c r="X7" i="61"/>
  <c r="X6" i="61"/>
  <c r="X5" i="61"/>
  <c r="X4" i="61"/>
  <c r="L74" i="61"/>
  <c r="AD6" i="31" l="1"/>
  <c r="AF6" i="31"/>
  <c r="AH6" i="31"/>
  <c r="AI6" i="31"/>
  <c r="I8" i="31"/>
  <c r="I16" i="31" s="1"/>
  <c r="I20" i="31" s="1"/>
  <c r="J8" i="31"/>
  <c r="K8" i="31"/>
  <c r="K16" i="31" s="1"/>
  <c r="K20" i="31" s="1"/>
  <c r="L8" i="31"/>
  <c r="L16" i="31" s="1"/>
  <c r="L20" i="31" s="1"/>
  <c r="L21" i="31" s="1"/>
  <c r="M8" i="31"/>
  <c r="M16" i="31" s="1"/>
  <c r="M20" i="31" s="1"/>
  <c r="M21" i="31" s="1"/>
  <c r="N8" i="31"/>
  <c r="O8" i="31"/>
  <c r="P8" i="31"/>
  <c r="Q8" i="31"/>
  <c r="R8" i="31"/>
  <c r="R11" i="31" s="1"/>
  <c r="S8" i="31"/>
  <c r="T8" i="31"/>
  <c r="T11" i="31" s="1"/>
  <c r="T16" i="31" s="1"/>
  <c r="U8" i="31"/>
  <c r="U11" i="31" s="1"/>
  <c r="V8" i="31"/>
  <c r="V11" i="31" s="1"/>
  <c r="W8" i="31"/>
  <c r="X8" i="31"/>
  <c r="X11" i="31" s="1"/>
  <c r="Y8" i="31"/>
  <c r="Y11" i="31" s="1"/>
  <c r="Z8" i="31"/>
  <c r="Z11" i="31" s="1"/>
  <c r="AD8" i="31"/>
  <c r="P11" i="31"/>
  <c r="Q11" i="3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l="1"/>
  <c r="D1" i="120" s="1"/>
  <c r="E1" i="120" s="1"/>
  <c r="F1" i="120" s="1"/>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C166" i="61" s="1"/>
  <c r="F165" i="61"/>
  <c r="G165" i="61"/>
  <c r="G166" i="61" s="1"/>
  <c r="H152" i="61"/>
  <c r="I165" i="61"/>
  <c r="I166" i="61" s="1"/>
  <c r="L152" i="61"/>
  <c r="L166" i="61" s="1"/>
  <c r="K166" i="61" l="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l="1"/>
  <c r="I13" i="75"/>
  <c r="C9" i="83"/>
  <c r="C82" i="83" s="1"/>
  <c r="G10" i="75"/>
  <c r="G14" i="75" s="1"/>
  <c r="B9" i="83"/>
  <c r="B82" i="83" s="1"/>
  <c r="L13" i="75"/>
  <c r="L14" i="75" s="1"/>
  <c r="F13" i="75"/>
  <c r="F10" i="75" s="1"/>
  <c r="F14" i="75" l="1"/>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80" i="61" s="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alcChain>
</file>

<file path=xl/sharedStrings.xml><?xml version="1.0" encoding="utf-8"?>
<sst xmlns="http://schemas.openxmlformats.org/spreadsheetml/2006/main" count="1097" uniqueCount="434">
  <si>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</si>
  <si>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</si>
  <si>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</si>
  <si>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</si>
  <si>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</si>
  <si>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</si>
  <si>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</si>
  <si>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</si>
  <si>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</si>
  <si>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</si>
  <si>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</si>
  <si>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</si>
  <si>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</si>
  <si>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Other</t>
  </si>
  <si>
    <t>Deposits</t>
  </si>
  <si>
    <t>Total assets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</si>
  <si>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</si>
  <si>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</si>
  <si>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</si>
  <si>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</si>
  <si>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</si>
  <si>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</si>
  <si>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</si>
  <si>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</si>
  <si>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</si>
  <si>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</si>
  <si>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Risk weighted assets</t>
  </si>
  <si>
    <t>Total</t>
  </si>
  <si>
    <t>Sectors</t>
  </si>
  <si>
    <t>Individuals</t>
  </si>
  <si>
    <t>Non-performing loans</t>
  </si>
  <si>
    <t>Overdrafts</t>
  </si>
  <si>
    <t>Provision on loans and receivables</t>
  </si>
  <si>
    <t>Other loans</t>
  </si>
  <si>
    <t>RORWA</t>
  </si>
  <si>
    <t>FX</t>
  </si>
  <si>
    <t>Cash ratio</t>
  </si>
  <si>
    <t>%</t>
  </si>
  <si>
    <t>Market Risk Other</t>
  </si>
  <si>
    <t>Market Risk FX</t>
  </si>
  <si>
    <t>Operational Risk</t>
  </si>
  <si>
    <t>Bank Levy</t>
  </si>
  <si>
    <t>Income tax</t>
  </si>
  <si>
    <t>Loans-to-deposits ratio</t>
  </si>
  <si>
    <t>AFL</t>
  </si>
  <si>
    <t>Landfestar</t>
  </si>
  <si>
    <t>Valitor</t>
  </si>
  <si>
    <t>Landey</t>
  </si>
  <si>
    <t>Stefnir</t>
  </si>
  <si>
    <t>Employees</t>
  </si>
  <si>
    <t>Total employees</t>
  </si>
  <si>
    <t>Company</t>
  </si>
  <si>
    <t>SPÓL</t>
  </si>
  <si>
    <t>Total equity</t>
  </si>
  <si>
    <t>Interest Gap</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</si>
  <si>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</si>
  <si>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</si>
  <si>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</si>
  <si>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</si>
  <si>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</si>
  <si>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</si>
  <si>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</si>
  <si>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</si>
  <si>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</si>
  <si>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</si>
  <si>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</si>
  <si>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</si>
  <si>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</si>
  <si>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</si>
  <si>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</si>
  <si>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</si>
  <si>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</si>
  <si>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</si>
  <si>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</si>
  <si>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</si>
  <si>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</si>
  <si>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</si>
  <si>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</si>
  <si>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</si>
  <si>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</si>
  <si>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</si>
  <si>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</si>
  <si>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</si>
  <si>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</si>
  <si>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</si>
  <si>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31.3.10</t>
  </si>
  <si>
    <t>Total employee</t>
  </si>
  <si>
    <t>8.1.10</t>
  </si>
  <si>
    <t>Finance &amp; Insurance</t>
  </si>
  <si>
    <t>Total loans to customers</t>
  </si>
  <si>
    <t>Corporate</t>
  </si>
  <si>
    <t>Interest bearing liabilities</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</si>
  <si>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</si>
  <si>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</si>
  <si>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</si>
  <si>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</si>
  <si>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</si>
  <si>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</si>
  <si>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</si>
  <si>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</si>
  <si>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</si>
  <si>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</si>
  <si>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</si>
  <si>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</si>
  <si>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</si>
  <si>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</si>
  <si>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</si>
  <si>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</si>
  <si>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</si>
  <si>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Investment property</t>
  </si>
  <si>
    <t>Tax liabilities</t>
  </si>
  <si>
    <t>Tier 2 ratio</t>
  </si>
  <si>
    <t>-</t>
  </si>
  <si>
    <t>Q1 12</t>
  </si>
  <si>
    <t>Q1</t>
  </si>
  <si>
    <t>Q2</t>
  </si>
  <si>
    <t>Q3</t>
  </si>
  <si>
    <t>Q4</t>
  </si>
  <si>
    <t>Profitability</t>
  </si>
  <si>
    <t xml:space="preserve">Liquidity  </t>
  </si>
  <si>
    <t>Asset quality</t>
  </si>
  <si>
    <t>Past due loans but not impaired as % of gross loans</t>
  </si>
  <si>
    <t>Deposits from customers as % of total funding</t>
  </si>
  <si>
    <t>Covered bonds as % of total funding</t>
  </si>
  <si>
    <t>Financial strength</t>
  </si>
  <si>
    <t>Equity as % of total assets</t>
  </si>
  <si>
    <t>Tier 1 capital</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</si>
  <si>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</si>
  <si>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</si>
  <si>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</si>
  <si>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</si>
  <si>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</si>
  <si>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</si>
  <si>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</si>
  <si>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</si>
  <si>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</si>
  <si>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</si>
  <si>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</si>
  <si>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</si>
  <si>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</si>
  <si>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</si>
  <si>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</si>
  <si>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</si>
  <si>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</si>
  <si>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</si>
  <si>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</si>
  <si>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</si>
  <si>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</si>
  <si>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</si>
  <si>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</si>
  <si>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</si>
  <si>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</si>
  <si>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</si>
  <si>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</si>
  <si>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</si>
  <si>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</si>
  <si>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</si>
  <si>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</si>
  <si>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</si>
  <si>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</si>
  <si>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</si>
  <si>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</si>
  <si>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</si>
  <si>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</si>
  <si>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</si>
  <si>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</si>
  <si>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</si>
  <si>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</si>
  <si>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</si>
  <si>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</si>
  <si>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</si>
  <si>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</si>
  <si>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</si>
  <si>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</si>
  <si>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</si>
  <si>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</si>
  <si>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</si>
  <si>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</si>
  <si>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</si>
  <si>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</si>
  <si>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</si>
  <si>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</si>
  <si>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</si>
  <si>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</si>
  <si>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</si>
  <si>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</si>
  <si>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</si>
  <si>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</si>
  <si>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</si>
  <si>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</si>
  <si>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</si>
  <si>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</si>
  <si>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</si>
  <si>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</si>
  <si>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</si>
  <si>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</si>
  <si>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</si>
  <si>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</si>
  <si>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</si>
  <si>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</si>
  <si>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</si>
  <si>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</si>
  <si>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</si>
  <si>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</si>
  <si>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</si>
  <si>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</si>
  <si>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</si>
  <si>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</si>
  <si>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</si>
  <si>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</si>
  <si>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</si>
  <si>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</si>
  <si>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</si>
  <si>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</si>
  <si>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</si>
  <si>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</si>
  <si>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</si>
  <si>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</si>
  <si>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</si>
  <si>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</si>
  <si>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</si>
  <si>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</si>
  <si>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</si>
  <si>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</si>
  <si>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</si>
  <si>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</si>
  <si>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</si>
  <si>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</si>
  <si>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</si>
  <si>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</si>
  <si>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</si>
  <si>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</si>
  <si>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</si>
  <si>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</si>
  <si>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</si>
  <si>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</si>
  <si>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</si>
  <si>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</si>
  <si>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</si>
  <si>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</si>
  <si>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</si>
  <si>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</si>
  <si>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</si>
  <si>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</si>
  <si>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</si>
  <si>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</si>
  <si>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</si>
  <si>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</si>
  <si>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</si>
  <si>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</si>
  <si>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</si>
  <si>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</si>
  <si>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</si>
  <si>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</si>
  <si>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</si>
  <si>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</si>
  <si>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</si>
  <si>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</si>
  <si>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</si>
  <si>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</si>
  <si>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</si>
  <si>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</si>
  <si>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</si>
  <si>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9M 2012</t>
  </si>
  <si>
    <t>Q3 13</t>
  </si>
  <si>
    <t>Q3 2013</t>
  </si>
  <si>
    <t>Q3-13</t>
  </si>
  <si>
    <t>Over 90 days default</t>
  </si>
  <si>
    <t>Uppfært 6/11</t>
  </si>
  <si>
    <t xml:space="preserve">    &gt;90 days default FX rulings</t>
  </si>
  <si>
    <t>Q4 2013</t>
  </si>
  <si>
    <t>Q1 2014</t>
  </si>
  <si>
    <t>Q2 2014</t>
  </si>
  <si>
    <t>Q3 2014</t>
  </si>
  <si>
    <t>Q4 2014</t>
  </si>
  <si>
    <t>Q1 2015</t>
  </si>
  <si>
    <t>Q2 2015</t>
  </si>
  <si>
    <t>Q3 2015</t>
  </si>
  <si>
    <t>Q4 2015</t>
  </si>
  <si>
    <t>Q1 2016</t>
  </si>
  <si>
    <t>Q2 2016</t>
  </si>
  <si>
    <t>Q3 2016</t>
  </si>
  <si>
    <t>Q4 13</t>
  </si>
  <si>
    <t>Q1 14</t>
  </si>
  <si>
    <t>Q2 14</t>
  </si>
  <si>
    <t>9M 2014</t>
  </si>
  <si>
    <t>9M 2015</t>
  </si>
  <si>
    <t>9M 2016</t>
  </si>
  <si>
    <t>Cash and balances with Central bank</t>
  </si>
  <si>
    <t>Financial instruments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</si>
  <si>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</si>
  <si>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</si>
  <si>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</si>
  <si>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</si>
  <si>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</si>
  <si>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</si>
  <si>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</si>
  <si>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</si>
  <si>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</si>
  <si>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</si>
  <si>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</si>
  <si>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</si>
  <si>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</si>
  <si>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</si>
  <si>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</si>
  <si>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</si>
  <si>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</si>
  <si>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</si>
  <si>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</si>
  <si>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</si>
  <si>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</si>
  <si>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</si>
  <si>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</si>
  <si>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</si>
  <si>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</si>
  <si>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</si>
  <si>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RWA/Total assets</t>
  </si>
  <si>
    <t>Interest bearing assets</t>
  </si>
  <si>
    <t>Gross impaired loans/Gross loans</t>
  </si>
  <si>
    <t>Provision for losses/Gross impaired loans</t>
  </si>
  <si>
    <t>Total Capital base</t>
  </si>
  <si>
    <t>Financial liabilities at fair value</t>
  </si>
  <si>
    <t>Salaries and related expense</t>
  </si>
  <si>
    <t>Total comprehensive income for the period</t>
  </si>
  <si>
    <t>ISK million</t>
  </si>
  <si>
    <t>Net fee and commission income</t>
  </si>
  <si>
    <t>Fee and commission income</t>
  </si>
  <si>
    <t>Fee and commission expense</t>
  </si>
  <si>
    <t>Net impairment</t>
  </si>
  <si>
    <t>Earnings before tax</t>
  </si>
  <si>
    <t>Net earnings from continuing operations</t>
  </si>
  <si>
    <t>Net gain (loss) from discontinued operations, net of tax</t>
  </si>
  <si>
    <t>Attributable to</t>
  </si>
  <si>
    <t>Non-controlling interest</t>
  </si>
  <si>
    <t>Other comprehensive income</t>
  </si>
  <si>
    <t>Exchange difference on translating foreign subsidiaries</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</si>
  <si>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</si>
  <si>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</si>
  <si>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</si>
  <si>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</si>
  <si>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</si>
  <si>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</si>
  <si>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</si>
  <si>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</si>
  <si>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</si>
  <si>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Balance sheet - 9 quarter summary</t>
  </si>
  <si>
    <t>Return on risk-weighted-assets</t>
  </si>
  <si>
    <t>Earnings per share</t>
  </si>
  <si>
    <t>Net interest margin on total assets</t>
  </si>
  <si>
    <t>Past due but not impaired</t>
  </si>
  <si>
    <t>Capital</t>
  </si>
  <si>
    <t>Net interest income - 9 quarter summary</t>
  </si>
  <si>
    <t>Loans</t>
  </si>
  <si>
    <t>Net interest income - 5 year summary</t>
  </si>
  <si>
    <t>KFI - 5 years</t>
  </si>
  <si>
    <t>Loans to customers - 5 year summary</t>
  </si>
  <si>
    <t>Corporates</t>
  </si>
  <si>
    <t>Loans to individuals</t>
  </si>
  <si>
    <t>Provision on loans</t>
  </si>
  <si>
    <t>Total loans to individuals</t>
  </si>
  <si>
    <t>Neither past due nor impaired</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</si>
  <si>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</si>
  <si>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</si>
  <si>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</si>
  <si>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</si>
  <si>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</si>
  <si>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</si>
  <si>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Individually impaired (gross)</t>
  </si>
  <si>
    <t>Impairment amount</t>
  </si>
  <si>
    <t>Loans to corporates</t>
  </si>
  <si>
    <t>Total loans to corporates</t>
  </si>
  <si>
    <t>Loans to corporates specified by sector:</t>
  </si>
  <si>
    <t>Share capital and share premium</t>
  </si>
  <si>
    <t>Other reserves</t>
  </si>
  <si>
    <t>Retained earnings</t>
  </si>
  <si>
    <t>Other statutory deductions</t>
  </si>
  <si>
    <t>Subordinated liabilities</t>
  </si>
  <si>
    <t>Capital and Risk Weighted Assets</t>
  </si>
  <si>
    <t>Official CET 1 ratio</t>
  </si>
  <si>
    <t>Capital ratios</t>
  </si>
  <si>
    <t>Related ratios</t>
  </si>
  <si>
    <t>Leverage ratio</t>
  </si>
  <si>
    <t>On-balance sheet exposures</t>
  </si>
  <si>
    <t>Derivative exposures</t>
  </si>
  <si>
    <t>Securities financing transaction exposures</t>
  </si>
  <si>
    <t>Off-balance sheet exposures</t>
  </si>
  <si>
    <t>Total exposure</t>
  </si>
  <si>
    <t>Net interest margin on interest bearing assets</t>
  </si>
  <si>
    <t>Loans in &gt;90 days overdue</t>
  </si>
  <si>
    <t>Liabilities</t>
  </si>
  <si>
    <t>Total liabilities</t>
  </si>
  <si>
    <t>Total shareholders equity</t>
  </si>
  <si>
    <t>Ratios:</t>
  </si>
  <si>
    <t>Agriculture and forestry</t>
  </si>
  <si>
    <t>Ratios</t>
  </si>
  <si>
    <t>Total risk weighted assets</t>
  </si>
  <si>
    <r>
      <t>Liquidity coverage ratio (LCR)</t>
    </r>
    <r>
      <rPr>
        <vertAlign val="superscript"/>
        <sz val="9"/>
        <color theme="1"/>
        <rFont val="Calibri"/>
        <family val="2"/>
      </rPr>
      <t>1</t>
    </r>
  </si>
  <si>
    <r>
      <t>Leverage ratio</t>
    </r>
    <r>
      <rPr>
        <vertAlign val="superscript"/>
        <sz val="9"/>
        <color theme="1"/>
        <rFont val="Calibri"/>
        <family val="2"/>
      </rPr>
      <t>1</t>
    </r>
  </si>
  <si>
    <t>Loans to customers - 9 quarter summary</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</si>
  <si>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</si>
  <si>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</si>
  <si>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</si>
  <si>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</si>
  <si>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</si>
  <si>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</si>
  <si>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Capital adequacy ratio</t>
  </si>
  <si>
    <t>Number of FTE´s at year end</t>
  </si>
  <si>
    <t>Official capital adequacy ratio</t>
  </si>
  <si>
    <t>Regulatory adjustment to Tier 2 capital</t>
  </si>
  <si>
    <t>Common equity Tier 1 capital</t>
  </si>
  <si>
    <t>Share of profit of associates</t>
  </si>
  <si>
    <t>Non-controlling interest not eligible for inclusion in CET1 capital*</t>
  </si>
  <si>
    <t>Tier 2 Capital</t>
  </si>
  <si>
    <t>Capital base:</t>
  </si>
  <si>
    <t>Net gain on AFS financial assets, net of tax</t>
  </si>
  <si>
    <t>Total comprehensive income</t>
  </si>
  <si>
    <t>1) Figures not available for 2012</t>
  </si>
  <si>
    <t>Credit valuation adjustment</t>
  </si>
  <si>
    <t>Of which domestic</t>
  </si>
  <si>
    <t>General credit risk adjustments</t>
  </si>
  <si>
    <t>Non-controlling interest not eligible for inclusion in CET1 capital</t>
  </si>
  <si>
    <t>CET1 ratio using current RWA</t>
  </si>
  <si>
    <t xml:space="preserve">Net other comprehensive income to be </t>
  </si>
  <si>
    <t xml:space="preserve">   reclassified to profit or loss in subsequent periods</t>
  </si>
  <si>
    <t>Operation</t>
  </si>
  <si>
    <t>Number of FTE´s at period end</t>
  </si>
  <si>
    <t>Risk weighted assets/Total assets</t>
  </si>
  <si>
    <t>1) Figures not available for Q3 2014</t>
  </si>
  <si>
    <t>Equity holdings in financial sector entities</t>
  </si>
  <si>
    <t>Credit Risk</t>
  </si>
  <si>
    <r>
      <t>Leverage ratio</t>
    </r>
    <r>
      <rPr>
        <vertAlign val="superscript"/>
        <sz val="9"/>
        <color theme="1"/>
        <rFont val="Calibri"/>
        <family val="2"/>
      </rPr>
      <t>2</t>
    </r>
  </si>
  <si>
    <t>2) Figures not available for 2012</t>
  </si>
  <si>
    <r>
      <t>CET1 ratio using current RWA</t>
    </r>
    <r>
      <rPr>
        <vertAlign val="superscript"/>
        <sz val="9"/>
        <color theme="1"/>
        <rFont val="Calibri"/>
        <family val="2"/>
      </rPr>
      <t>1</t>
    </r>
  </si>
  <si>
    <t>1) Figures not available for 2013 and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</si>
</sst>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89" formatCode="#,##0\ ;\(#,##0\);&quot;-&quot;\ "/>
    <numFmt numFmtId="190" formatCode="0.0"/>
    <numFmt numFmtId="191" formatCode="#,##0.0\ ;\(#,##0.0\);&quot;-&quot;\ "/>
    <numFmt numFmtId="192" formatCode="#,##0%;\(#,##0%\)"/>
    <numFmt numFmtId="193" formatCode="0\ \ "/>
    <numFmt numFmtId="194" formatCode="0.0%;\(0.0%\)"/>
    <numFmt numFmtId="195" formatCode="dd\.mmmm\.yyyy"/>
    <numFmt numFmtId="196" formatCode="#,##0\ &quot;£&quot;_);[Red]\(* #,##0\ &quot;£&quot;\)"/>
    <numFmt numFmtId="197" formatCode="0%;\(0%\)"/>
    <numFmt numFmtId="198" formatCode="#,##0_);\(#,##0_)"/>
    <numFmt numFmtId="199" formatCode="#,##0.\-"/>
    <numFmt numFmtId="200" formatCode="#,##0,,;[Blue]\-#,##0,,"/>
    <numFmt numFmtId="201" formatCode="#,##0,,;[Red]\-#,##0,,"/>
    <numFmt numFmtId="202" formatCode="#,##0;\ \(#,##0\)"/>
    <numFmt numFmtId="203" formatCode="#,##0\ \ ;\ \(#,##0\)"/>
    <numFmt numFmtId="204" formatCode="#,##0\ &quot;kr&quot;;[Red]\-#,##0\ &quot;kr&quot;"/>
    <numFmt numFmtId="205" formatCode="_-* #,##0.00\ &quot;kr&quot;_-;\-* #,##0.00\ &quot;kr&quot;_-;_-* &quot;-&quot;??\ &quot;kr&quot;_-;_-@_-"/>
    <numFmt numFmtId="206" formatCode="_-* #,##0.00\ _k_r_-;\-* #,##0.00\ _k_r_-;_-* &quot;-&quot;??\ _k_r_-;_-@_-"/>
    <numFmt numFmtId="207" formatCode="#,##0;[Red]&quot;-&quot;#,##0"/>
    <numFmt numFmtId="208" formatCode="[$-409]dd/mmm/yy;@"/>
    <numFmt numFmtId="209" formatCode="[$-101041D]###\ ###\ ###\ ###\ ###\ ###\ ###\ ###\ ###\ ###\ ###\ ###\ ###\ ##0.000\ 000"/>
    <numFmt numFmtId="210" formatCode="[$-409]d/mmm/yyyy;@"/>
    <numFmt numFmtId="211" formatCode="#,##0.00\ ;\(#,##0.00\);&quot;-&quot;\ "/>
    <numFmt numFmtId="212" formatCode="#,##0.0%;\(#,##0.0%\);&quot;-&quot;"/>
  </numFmts>
  <fonts count="77">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sz val="10"/>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theme="1"/>
      <name val="Calibri"/>
      <family val="2"/>
    </font>
    <font>
      <b/>
      <sz val="15"/>
      <color theme="0"/>
      <name val="Calibri"/>
      <family val="2"/>
      <scheme val="minor"/>
    </font>
    <font>
      <b/>
      <sz val="10"/>
      <color rgb="FF005FAC"/>
      <name val="Calibri"/>
      <family val="2"/>
      <scheme val="minor"/>
    </font>
    <font>
      <vertAlign val="superscript"/>
      <sz val="9"/>
      <color theme="1"/>
      <name val="Calibri"/>
      <family val="2"/>
    </font>
    <font>
      <sz val="7"/>
      <color theme="1"/>
      <name val="Calibri"/>
      <family val="2"/>
      <scheme val="minor"/>
    </font>
  </fonts>
  <fills count="6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s>
  <borders count="43">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thick">
        <color rgb="FFFA7800"/>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3" fontId="2" fillId="0" borderId="0" applyFont="0" applyFill="0" applyBorder="0" applyAlignment="0" applyProtection="0"/>
    <xf numFmtId="193"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4"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5"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6"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8" fontId="29" fillId="0" borderId="0" applyFill="0" applyBorder="0" applyAlignment="0"/>
    <xf numFmtId="199"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3"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9" fontId="48" fillId="0" borderId="0">
      <alignment horizontal="right"/>
    </xf>
    <xf numFmtId="189" fontId="48" fillId="0" borderId="2">
      <alignment horizontal="right"/>
    </xf>
    <xf numFmtId="167" fontId="48" fillId="0" borderId="0">
      <alignment horizontal="center"/>
      <protection locked="0"/>
    </xf>
    <xf numFmtId="0" fontId="48" fillId="0" borderId="0">
      <alignment horizontal="left"/>
    </xf>
    <xf numFmtId="0" fontId="48" fillId="0" borderId="0">
      <alignment horizontal="right"/>
    </xf>
    <xf numFmtId="0" fontId="48" fillId="0" borderId="0">
      <alignment horizontal="center"/>
    </xf>
    <xf numFmtId="167" fontId="49" fillId="0" borderId="0"/>
    <xf numFmtId="0" fontId="50" fillId="0" borderId="0" applyNumberFormat="0" applyFill="0" applyBorder="0" applyAlignment="0" applyProtection="0"/>
    <xf numFmtId="0" fontId="51" fillId="0" borderId="32" applyNumberFormat="0" applyFill="0" applyAlignment="0" applyProtection="0"/>
    <xf numFmtId="0" fontId="52" fillId="0" borderId="33" applyNumberFormat="0" applyFill="0" applyAlignment="0" applyProtection="0"/>
    <xf numFmtId="0" fontId="53" fillId="0" borderId="34" applyNumberFormat="0" applyFill="0" applyAlignment="0" applyProtection="0"/>
    <xf numFmtId="0" fontId="53" fillId="0" borderId="0" applyNumberFormat="0" applyFill="0" applyBorder="0" applyAlignment="0" applyProtection="0"/>
    <xf numFmtId="0" fontId="54" fillId="35" borderId="0" applyNumberFormat="0" applyBorder="0" applyAlignment="0" applyProtection="0"/>
    <xf numFmtId="0" fontId="55" fillId="36" borderId="0" applyNumberFormat="0" applyBorder="0" applyAlignment="0" applyProtection="0"/>
    <xf numFmtId="0" fontId="56" fillId="37" borderId="0" applyNumberFormat="0" applyBorder="0" applyAlignment="0" applyProtection="0"/>
    <xf numFmtId="0" fontId="57" fillId="38" borderId="35" applyNumberFormat="0" applyAlignment="0" applyProtection="0"/>
    <xf numFmtId="0" fontId="58" fillId="39" borderId="36" applyNumberFormat="0" applyAlignment="0" applyProtection="0"/>
    <xf numFmtId="0" fontId="59" fillId="39" borderId="35" applyNumberFormat="0" applyAlignment="0" applyProtection="0"/>
    <xf numFmtId="0" fontId="60" fillId="0" borderId="37" applyNumberFormat="0" applyFill="0" applyAlignment="0" applyProtection="0"/>
    <xf numFmtId="0" fontId="39" fillId="40" borderId="38" applyNumberFormat="0" applyAlignment="0" applyProtection="0"/>
    <xf numFmtId="0" fontId="47" fillId="0" borderId="0" applyNumberFormat="0" applyFill="0" applyBorder="0" applyAlignment="0" applyProtection="0"/>
    <xf numFmtId="0" fontId="1" fillId="41" borderId="39" applyNumberFormat="0" applyFont="0" applyAlignment="0" applyProtection="0"/>
    <xf numFmtId="0" fontId="61"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8" fillId="58" borderId="7">
      <alignment wrapText="1"/>
    </xf>
    <xf numFmtId="206" fontId="29" fillId="0" borderId="0" applyFont="0" applyFill="0" applyBorder="0" applyAlignment="0" applyProtection="0"/>
    <xf numFmtId="205" fontId="29" fillId="0" borderId="0" applyFont="0" applyFill="0" applyBorder="0" applyAlignment="0" applyProtection="0"/>
    <xf numFmtId="0" fontId="62" fillId="0" borderId="0"/>
    <xf numFmtId="208" fontId="62" fillId="0" borderId="0"/>
    <xf numFmtId="0" fontId="64" fillId="59" borderId="41" applyFont="0" applyBorder="0">
      <alignment horizontal="center" wrapText="1"/>
    </xf>
    <xf numFmtId="0" fontId="7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7" fillId="38" borderId="35" applyNumberFormat="0" applyAlignment="0" applyProtection="0"/>
    <xf numFmtId="0" fontId="69" fillId="26" borderId="0" applyNumberFormat="0" applyBorder="0" applyAlignment="0" applyProtection="0"/>
    <xf numFmtId="208" fontId="29" fillId="0" borderId="0"/>
    <xf numFmtId="0" fontId="29" fillId="0" borderId="0">
      <alignment wrapText="1"/>
    </xf>
    <xf numFmtId="0" fontId="1" fillId="0" borderId="0"/>
    <xf numFmtId="0" fontId="1" fillId="0" borderId="0"/>
    <xf numFmtId="208" fontId="29" fillId="0" borderId="0"/>
    <xf numFmtId="210" fontId="29" fillId="0" borderId="0"/>
    <xf numFmtId="208" fontId="29" fillId="0" borderId="0"/>
    <xf numFmtId="209" fontId="1" fillId="0" borderId="0"/>
    <xf numFmtId="209" fontId="1" fillId="0" borderId="0"/>
    <xf numFmtId="0" fontId="71" fillId="0" borderId="0"/>
    <xf numFmtId="209" fontId="29" fillId="0" borderId="0"/>
    <xf numFmtId="0" fontId="37" fillId="0" borderId="0"/>
    <xf numFmtId="0" fontId="66" fillId="0" borderId="0"/>
    <xf numFmtId="208" fontId="29" fillId="0" borderId="0"/>
    <xf numFmtId="209" fontId="29" fillId="0" borderId="0">
      <alignment wrapText="1"/>
    </xf>
    <xf numFmtId="208" fontId="29" fillId="0" borderId="0"/>
    <xf numFmtId="0" fontId="29" fillId="0" borderId="0"/>
    <xf numFmtId="0" fontId="71" fillId="0" borderId="0"/>
    <xf numFmtId="0" fontId="71" fillId="0" borderId="0"/>
    <xf numFmtId="208" fontId="71" fillId="0" borderId="0"/>
    <xf numFmtId="0" fontId="71" fillId="0" borderId="0"/>
    <xf numFmtId="0" fontId="71" fillId="0" borderId="0"/>
    <xf numFmtId="0" fontId="71" fillId="0" borderId="0"/>
    <xf numFmtId="0" fontId="71" fillId="0" borderId="0"/>
    <xf numFmtId="0" fontId="71" fillId="0" borderId="0"/>
    <xf numFmtId="0" fontId="71" fillId="0" borderId="0"/>
    <xf numFmtId="208" fontId="71" fillId="0" borderId="0"/>
    <xf numFmtId="208" fontId="71" fillId="0" borderId="0"/>
    <xf numFmtId="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0" fontId="66"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208"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0" fontId="1" fillId="0" borderId="0"/>
    <xf numFmtId="0" fontId="66" fillId="0" borderId="0"/>
    <xf numFmtId="209" fontId="29" fillId="0" borderId="0">
      <alignment wrapText="1"/>
    </xf>
    <xf numFmtId="208" fontId="66" fillId="0" borderId="0"/>
    <xf numFmtId="0" fontId="71" fillId="0" borderId="0"/>
    <xf numFmtId="208" fontId="71" fillId="0" borderId="0"/>
    <xf numFmtId="0"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0" fontId="71" fillId="0" borderId="0"/>
    <xf numFmtId="0" fontId="71" fillId="0" borderId="0"/>
    <xf numFmtId="0" fontId="71"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207" fontId="67"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4" fontId="67" fillId="0" borderId="0" applyFont="0" applyFill="0" applyBorder="0" applyAlignment="0" applyProtection="0"/>
    <xf numFmtId="0" fontId="63"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315">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89" fontId="24" fillId="0" borderId="0" xfId="0" applyNumberFormat="1" applyFont="1" applyFill="1" applyBorder="1"/>
    <xf numFmtId="189" fontId="15" fillId="0" borderId="0" xfId="0" applyNumberFormat="1" applyFont="1"/>
    <xf numFmtId="189"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0"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0"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89" fontId="20" fillId="0" borderId="0" xfId="0" applyNumberFormat="1" applyFont="1"/>
    <xf numFmtId="189" fontId="19" fillId="0" borderId="0" xfId="0" applyNumberFormat="1" applyFont="1"/>
    <xf numFmtId="0" fontId="40" fillId="0" borderId="0" xfId="0" applyFont="1"/>
    <xf numFmtId="0" fontId="42"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3" fillId="0" borderId="0" xfId="0" applyNumberFormat="1" applyFont="1" applyFill="1" applyBorder="1" applyAlignment="1">
      <alignment horizontal="right"/>
    </xf>
    <xf numFmtId="166" fontId="42" fillId="0" borderId="0" xfId="0" applyNumberFormat="1" applyFont="1" applyFill="1" applyBorder="1" applyAlignment="1">
      <alignment horizontal="left"/>
    </xf>
    <xf numFmtId="3" fontId="40" fillId="0" borderId="0" xfId="1" applyNumberFormat="1" applyFont="1" applyAlignment="1">
      <alignment horizontal="right"/>
    </xf>
    <xf numFmtId="166" fontId="43" fillId="0" borderId="0" xfId="0" applyNumberFormat="1" applyFont="1" applyFill="1" applyBorder="1" applyAlignment="1">
      <alignment horizontal="left"/>
    </xf>
    <xf numFmtId="9" fontId="0" fillId="0" borderId="0" xfId="1" applyNumberFormat="1" applyFont="1" applyAlignment="1">
      <alignment horizontal="right"/>
    </xf>
    <xf numFmtId="192" fontId="43" fillId="0" borderId="0" xfId="0" applyNumberFormat="1" applyFont="1" applyFill="1" applyBorder="1" applyAlignment="1">
      <alignment horizontal="right"/>
    </xf>
    <xf numFmtId="0" fontId="21" fillId="4" borderId="0" xfId="0" applyFont="1" applyFill="1" applyBorder="1" applyAlignment="1">
      <alignment vertical="center"/>
    </xf>
    <xf numFmtId="192" fontId="42" fillId="0" borderId="0" xfId="0" applyNumberFormat="1" applyFont="1" applyFill="1" applyBorder="1" applyAlignment="1">
      <alignment horizontal="right"/>
    </xf>
    <xf numFmtId="3" fontId="0" fillId="0" borderId="0" xfId="0" applyNumberFormat="1" applyFont="1"/>
    <xf numFmtId="189"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89"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89"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89"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0"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89" fontId="39" fillId="32" borderId="0" xfId="0" applyNumberFormat="1" applyFont="1" applyFill="1" applyAlignment="1">
      <alignment vertical="center"/>
    </xf>
    <xf numFmtId="0" fontId="44" fillId="0" borderId="0" xfId="0" applyFont="1"/>
    <xf numFmtId="0" fontId="45" fillId="0" borderId="0" xfId="0" applyFont="1"/>
    <xf numFmtId="192"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89" fontId="16" fillId="32" borderId="0" xfId="0" applyNumberFormat="1" applyFont="1" applyFill="1" applyBorder="1" applyAlignment="1">
      <alignment horizontal="right" vertical="center"/>
    </xf>
    <xf numFmtId="189" fontId="15" fillId="0" borderId="0" xfId="0" applyNumberFormat="1" applyFont="1" applyFill="1" applyBorder="1" applyAlignment="1">
      <alignment horizontal="right"/>
    </xf>
    <xf numFmtId="3" fontId="26" fillId="0" borderId="0" xfId="0" applyNumberFormat="1" applyFont="1" applyFill="1" applyBorder="1"/>
    <xf numFmtId="190" fontId="24" fillId="0" borderId="0" xfId="0" applyNumberFormat="1" applyFont="1" applyFill="1" applyBorder="1"/>
    <xf numFmtId="191" fontId="26" fillId="0" borderId="0" xfId="0" applyNumberFormat="1" applyFont="1" applyFill="1" applyBorder="1"/>
    <xf numFmtId="0" fontId="15" fillId="0" borderId="0" xfId="0" applyFont="1" applyAlignment="1">
      <alignment horizontal="center"/>
    </xf>
    <xf numFmtId="190"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1"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0" fontId="26" fillId="0" borderId="0" xfId="0" applyNumberFormat="1" applyFont="1" applyFill="1" applyBorder="1"/>
    <xf numFmtId="165" fontId="0" fillId="0" borderId="0" xfId="1" applyNumberFormat="1" applyFont="1" applyAlignment="1">
      <alignment horizontal="right"/>
    </xf>
    <xf numFmtId="202" fontId="0" fillId="0" borderId="0" xfId="1" applyNumberFormat="1" applyFont="1" applyAlignment="1">
      <alignment horizontal="right"/>
    </xf>
    <xf numFmtId="202" fontId="43" fillId="0" borderId="0" xfId="0" applyNumberFormat="1" applyFont="1" applyFill="1" applyBorder="1" applyAlignment="1">
      <alignment horizontal="right"/>
    </xf>
    <xf numFmtId="192"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89"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3" fontId="0" fillId="0" borderId="0" xfId="1" applyNumberFormat="1" applyFont="1" applyAlignment="1">
      <alignment horizontal="right"/>
    </xf>
    <xf numFmtId="203" fontId="39" fillId="32" borderId="0" xfId="0" applyNumberFormat="1" applyFont="1" applyFill="1" applyAlignment="1">
      <alignment vertical="center"/>
    </xf>
    <xf numFmtId="203"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3" fontId="39" fillId="33" borderId="0" xfId="0" applyNumberFormat="1" applyFont="1" applyFill="1" applyAlignment="1">
      <alignment vertical="center"/>
    </xf>
    <xf numFmtId="192" fontId="39" fillId="33" borderId="0" xfId="1" applyNumberFormat="1" applyFont="1" applyFill="1" applyAlignment="1">
      <alignment vertical="center"/>
    </xf>
    <xf numFmtId="189" fontId="39" fillId="33" borderId="0" xfId="0" applyNumberFormat="1" applyFont="1" applyFill="1" applyAlignment="1">
      <alignment vertical="center"/>
    </xf>
    <xf numFmtId="189" fontId="43"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89" fontId="15" fillId="3" borderId="0" xfId="0" applyNumberFormat="1" applyFont="1" applyFill="1" applyAlignment="1">
      <alignment horizontal="right"/>
    </xf>
    <xf numFmtId="189" fontId="17" fillId="3" borderId="9" xfId="0" applyNumberFormat="1" applyFont="1" applyFill="1" applyBorder="1" applyAlignment="1">
      <alignment horizontal="right"/>
    </xf>
    <xf numFmtId="189"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0"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40" fillId="3" borderId="0" xfId="0" applyFont="1" applyFill="1"/>
    <xf numFmtId="0" fontId="0" fillId="3" borderId="0" xfId="0" applyFill="1"/>
    <xf numFmtId="0" fontId="20" fillId="3" borderId="0" xfId="0" applyFont="1" applyFill="1"/>
    <xf numFmtId="0" fontId="15" fillId="3" borderId="0" xfId="0" applyFont="1" applyFill="1"/>
    <xf numFmtId="0" fontId="16" fillId="33" borderId="0" xfId="12443" applyFont="1" applyFill="1" applyBorder="1"/>
    <xf numFmtId="0" fontId="16" fillId="33" borderId="42" xfId="12443" applyFont="1" applyFill="1" applyBorder="1"/>
    <xf numFmtId="0" fontId="16" fillId="33" borderId="42" xfId="12443" applyFont="1" applyFill="1" applyBorder="1" applyAlignment="1">
      <alignment horizontal="right"/>
    </xf>
    <xf numFmtId="0" fontId="1" fillId="3" borderId="0" xfId="0" applyFont="1" applyFill="1"/>
    <xf numFmtId="0" fontId="17" fillId="3" borderId="0" xfId="0" applyFont="1" applyFill="1"/>
    <xf numFmtId="0" fontId="72" fillId="3" borderId="0" xfId="0" applyFont="1" applyFill="1"/>
    <xf numFmtId="189" fontId="41" fillId="3" borderId="0" xfId="30277" applyFont="1" applyFill="1">
      <alignment horizontal="right"/>
    </xf>
    <xf numFmtId="211" fontId="41" fillId="3" borderId="0" xfId="30277" applyNumberFormat="1" applyFont="1" applyFill="1">
      <alignment horizontal="right"/>
    </xf>
    <xf numFmtId="0" fontId="73" fillId="33" borderId="0" xfId="12443" applyFont="1" applyFill="1" applyBorder="1"/>
    <xf numFmtId="0" fontId="74" fillId="33" borderId="0" xfId="12443" applyFont="1" applyFill="1" applyBorder="1"/>
    <xf numFmtId="189" fontId="41" fillId="3" borderId="0" xfId="30277" applyFont="1" applyFill="1" applyBorder="1">
      <alignment horizontal="right"/>
    </xf>
    <xf numFmtId="165" fontId="15" fillId="3" borderId="0" xfId="0" applyNumberFormat="1" applyFont="1" applyFill="1"/>
    <xf numFmtId="165" fontId="1" fillId="3" borderId="0" xfId="0" applyNumberFormat="1" applyFont="1" applyFill="1"/>
    <xf numFmtId="165" fontId="0" fillId="3" borderId="0" xfId="0" applyNumberFormat="1" applyFill="1"/>
    <xf numFmtId="165" fontId="41" fillId="3" borderId="0" xfId="30277" applyNumberFormat="1" applyFont="1" applyFill="1">
      <alignment horizontal="right"/>
    </xf>
    <xf numFmtId="4" fontId="41" fillId="3" borderId="0" xfId="30277" applyNumberFormat="1" applyFont="1" applyFill="1" applyBorder="1">
      <alignment horizontal="right"/>
    </xf>
    <xf numFmtId="165" fontId="41" fillId="3" borderId="0" xfId="30277" applyNumberFormat="1" applyFont="1" applyFill="1" applyBorder="1">
      <alignment horizontal="right"/>
    </xf>
    <xf numFmtId="3" fontId="20" fillId="3" borderId="0" xfId="0" applyNumberFormat="1" applyFont="1" applyFill="1" applyBorder="1"/>
    <xf numFmtId="0" fontId="19" fillId="3" borderId="0" xfId="0" applyFont="1" applyFill="1"/>
    <xf numFmtId="4" fontId="1" fillId="3" borderId="0" xfId="0" applyNumberFormat="1" applyFont="1" applyFill="1"/>
    <xf numFmtId="3" fontId="19" fillId="3" borderId="0" xfId="0" applyNumberFormat="1" applyFont="1" applyFill="1" applyBorder="1"/>
    <xf numFmtId="211" fontId="41" fillId="3" borderId="0" xfId="30277" applyNumberFormat="1" applyFont="1" applyFill="1" applyBorder="1">
      <alignment horizontal="right"/>
    </xf>
    <xf numFmtId="189" fontId="0" fillId="3" borderId="0" xfId="0" applyNumberFormat="1" applyFill="1"/>
    <xf numFmtId="189" fontId="1" fillId="3" borderId="0" xfId="0" applyNumberFormat="1" applyFont="1" applyFill="1"/>
    <xf numFmtId="3" fontId="41" fillId="3" borderId="0" xfId="30277" applyNumberFormat="1" applyFont="1" applyFill="1" applyBorder="1">
      <alignment horizontal="right"/>
    </xf>
    <xf numFmtId="10" fontId="41" fillId="3" borderId="0" xfId="30277" applyNumberFormat="1" applyFont="1" applyFill="1" applyBorder="1">
      <alignment horizontal="right"/>
    </xf>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Border="1"/>
    <xf numFmtId="212" fontId="41" fillId="3" borderId="0" xfId="30277" applyNumberFormat="1" applyFont="1" applyFill="1" applyBorder="1">
      <alignment horizontal="right"/>
    </xf>
    <xf numFmtId="189" fontId="41" fillId="3" borderId="0" xfId="30277" applyNumberFormat="1" applyFont="1" applyFill="1" applyBorder="1">
      <alignment horizontal="right"/>
    </xf>
    <xf numFmtId="0" fontId="76" fillId="3" borderId="0" xfId="0" applyFont="1" applyFill="1" applyBorder="1"/>
    <xf numFmtId="189" fontId="41" fillId="3" borderId="0" xfId="30277" applyNumberFormat="1" applyFont="1" applyFill="1">
      <alignment horizontal="right"/>
    </xf>
    <xf numFmtId="0" fontId="20" fillId="3" borderId="0" xfId="0" applyFont="1" applyFill="1" applyAlignment="1">
      <alignment vertical="top" wrapText="1"/>
    </xf>
    <xf numFmtId="189" fontId="41" fillId="3" borderId="1" xfId="30277" applyFont="1" applyFill="1" applyBorder="1">
      <alignment horizontal="right"/>
    </xf>
    <xf numFmtId="189" fontId="41" fillId="3" borderId="2" xfId="30277" applyFont="1" applyFill="1" applyBorder="1">
      <alignment horizontal="right"/>
    </xf>
    <xf numFmtId="165" fontId="41" fillId="3" borderId="2" xfId="30277" applyNumberFormat="1" applyFont="1" applyFill="1" applyBorder="1">
      <alignment horizontal="right"/>
    </xf>
    <xf numFmtId="165" fontId="41" fillId="3" borderId="1" xfId="30277" applyNumberFormat="1" applyFont="1" applyFill="1" applyBorder="1">
      <alignment horizontal="right"/>
    </xf>
    <xf numFmtId="189" fontId="41" fillId="3" borderId="2" xfId="30277" applyNumberFormat="1" applyFont="1" applyFill="1" applyBorder="1">
      <alignment horizontal="right"/>
    </xf>
    <xf numFmtId="3" fontId="41" fillId="3" borderId="2" xfId="30277" applyNumberFormat="1" applyFont="1" applyFill="1" applyBorder="1">
      <alignment horizontal="right"/>
    </xf>
    <xf numFmtId="212" fontId="41" fillId="3" borderId="2" xfId="30277" applyNumberFormat="1" applyFont="1" applyFill="1" applyBorder="1">
      <alignment horizontal="right"/>
    </xf>
    <xf numFmtId="3" fontId="41" fillId="3" borderId="1" xfId="30277" applyNumberFormat="1" applyFont="1" applyFill="1" applyBorder="1">
      <alignment horizontal="right"/>
    </xf>
    <xf numFmtId="212" fontId="41" fillId="3" borderId="1" xfId="30277" applyNumberFormat="1" applyFont="1" applyFill="1" applyBorder="1">
      <alignment horizontal="right"/>
    </xf>
    <xf numFmtId="189" fontId="41" fillId="3" borderId="1" xfId="30277" applyNumberFormat="1" applyFont="1" applyFill="1" applyBorder="1">
      <alignment horizontal="right"/>
    </xf>
    <xf numFmtId="0" fontId="1" fillId="3" borderId="1" xfId="0" applyFont="1" applyFill="1" applyBorder="1"/>
    <xf numFmtId="0" fontId="0" fillId="3" borderId="1" xfId="0" applyFill="1" applyBorder="1"/>
    <xf numFmtId="189" fontId="41" fillId="3" borderId="6" xfId="30277" applyFont="1" applyFill="1" applyBorder="1">
      <alignment horizontal="right"/>
    </xf>
    <xf numFmtId="0" fontId="1" fillId="3" borderId="6" xfId="0" applyFont="1" applyFill="1" applyBorder="1"/>
    <xf numFmtId="189" fontId="41" fillId="3" borderId="8" xfId="30277" applyNumberFormat="1" applyFont="1" applyFill="1" applyBorder="1">
      <alignment horizontal="right"/>
    </xf>
    <xf numFmtId="189" fontId="41" fillId="3" borderId="9" xfId="30277" applyNumberFormat="1" applyFont="1" applyFill="1" applyBorder="1">
      <alignment horizontal="right"/>
    </xf>
    <xf numFmtId="3" fontId="41" fillId="3" borderId="4" xfId="30277" applyNumberFormat="1" applyFont="1" applyFill="1" applyBorder="1">
      <alignment horizontal="right"/>
    </xf>
    <xf numFmtId="3" fontId="41" fillId="3" borderId="8" xfId="30277" applyNumberFormat="1" applyFont="1" applyFill="1" applyBorder="1">
      <alignment horizontal="right"/>
    </xf>
    <xf numFmtId="3" fontId="41" fillId="3" borderId="9" xfId="30277" applyNumberFormat="1" applyFont="1" applyFill="1" applyBorder="1">
      <alignment horizontal="right"/>
    </xf>
    <xf numFmtId="0" fontId="0" fillId="33" borderId="0" xfId="0" applyFill="1"/>
    <xf numFmtId="0" fontId="73" fillId="33" borderId="0" xfId="12443" applyFont="1" applyFill="1" applyBorder="1" applyAlignment="1">
      <alignment horizontal="left"/>
    </xf>
    <xf numFmtId="0" fontId="20" fillId="3" borderId="0" xfId="0" applyFont="1" applyFill="1" applyAlignment="1">
      <alignment horizontal="justify" vertical="top"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cellXfs>
  <cellStyles count="30798">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FF5FAC"/>
      <color rgb="FF005FAC"/>
      <color rgb="FFFA7800"/>
      <color rgb="FFD9D9D9"/>
      <color rgb="FF38648F"/>
      <color rgb="FF3562A8"/>
      <color rgb="FF9FA6AB"/>
      <color rgb="FF87A4D4"/>
      <color rgb="FF7FA6CD"/>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1095897488"/>
        <c:axId val="1095897880"/>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1095898664"/>
        <c:axId val="1095898272"/>
      </c:lineChart>
      <c:catAx>
        <c:axId val="1095897488"/>
        <c:scaling>
          <c:orientation val="minMax"/>
        </c:scaling>
        <c:delete val="0"/>
        <c:axPos val="b"/>
        <c:numFmt formatCode="General" sourceLinked="1"/>
        <c:majorTickMark val="none"/>
        <c:minorTickMark val="none"/>
        <c:tickLblPos val="none"/>
        <c:spPr>
          <a:ln w="31750">
            <a:solidFill>
              <a:schemeClr val="tx1"/>
            </a:solidFill>
          </a:ln>
        </c:spPr>
        <c:crossAx val="1095897880"/>
        <c:crosses val="autoZero"/>
        <c:auto val="1"/>
        <c:lblAlgn val="ctr"/>
        <c:lblOffset val="0"/>
        <c:noMultiLvlLbl val="0"/>
      </c:catAx>
      <c:valAx>
        <c:axId val="1095897880"/>
        <c:scaling>
          <c:orientation val="minMax"/>
          <c:max val="30"/>
          <c:min val="-15"/>
        </c:scaling>
        <c:delete val="0"/>
        <c:axPos val="l"/>
        <c:numFmt formatCode="0.0" sourceLinked="1"/>
        <c:majorTickMark val="none"/>
        <c:minorTickMark val="none"/>
        <c:tickLblPos val="none"/>
        <c:spPr>
          <a:ln>
            <a:noFill/>
          </a:ln>
        </c:spPr>
        <c:crossAx val="1095897488"/>
        <c:crosses val="autoZero"/>
        <c:crossBetween val="between"/>
        <c:majorUnit val="5"/>
      </c:valAx>
      <c:valAx>
        <c:axId val="1095898272"/>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1095898664"/>
        <c:crosses val="max"/>
        <c:crossBetween val="between"/>
        <c:majorUnit val="5"/>
      </c:valAx>
      <c:catAx>
        <c:axId val="1095898664"/>
        <c:scaling>
          <c:orientation val="minMax"/>
        </c:scaling>
        <c:delete val="1"/>
        <c:axPos val="b"/>
        <c:numFmt formatCode="General" sourceLinked="1"/>
        <c:majorTickMark val="out"/>
        <c:minorTickMark val="none"/>
        <c:tickLblPos val="nextTo"/>
        <c:crossAx val="109589827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1095911208"/>
        <c:axId val="1095911600"/>
      </c:barChart>
      <c:catAx>
        <c:axId val="1095911208"/>
        <c:scaling>
          <c:orientation val="minMax"/>
        </c:scaling>
        <c:delete val="0"/>
        <c:axPos val="b"/>
        <c:numFmt formatCode="General" sourceLinked="1"/>
        <c:majorTickMark val="none"/>
        <c:minorTickMark val="none"/>
        <c:tickLblPos val="none"/>
        <c:spPr>
          <a:ln w="31750">
            <a:solidFill>
              <a:schemeClr val="tx1"/>
            </a:solidFill>
          </a:ln>
        </c:spPr>
        <c:crossAx val="1095911600"/>
        <c:crosses val="autoZero"/>
        <c:auto val="1"/>
        <c:lblAlgn val="ctr"/>
        <c:lblOffset val="0"/>
        <c:noMultiLvlLbl val="0"/>
      </c:catAx>
      <c:valAx>
        <c:axId val="1095911600"/>
        <c:scaling>
          <c:orientation val="minMax"/>
          <c:max val="100"/>
          <c:min val="0"/>
        </c:scaling>
        <c:delete val="1"/>
        <c:axPos val="l"/>
        <c:numFmt formatCode="0.0" sourceLinked="1"/>
        <c:majorTickMark val="out"/>
        <c:minorTickMark val="none"/>
        <c:tickLblPos val="nextTo"/>
        <c:crossAx val="10959112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1095912384"/>
        <c:axId val="1095912776"/>
      </c:barChart>
      <c:catAx>
        <c:axId val="1095912384"/>
        <c:scaling>
          <c:orientation val="minMax"/>
        </c:scaling>
        <c:delete val="0"/>
        <c:axPos val="b"/>
        <c:numFmt formatCode="General" sourceLinked="1"/>
        <c:majorTickMark val="none"/>
        <c:minorTickMark val="none"/>
        <c:tickLblPos val="none"/>
        <c:spPr>
          <a:ln w="31750">
            <a:solidFill>
              <a:schemeClr val="tx1"/>
            </a:solidFill>
          </a:ln>
        </c:spPr>
        <c:crossAx val="1095912776"/>
        <c:crosses val="autoZero"/>
        <c:auto val="1"/>
        <c:lblAlgn val="ctr"/>
        <c:lblOffset val="0"/>
        <c:noMultiLvlLbl val="0"/>
      </c:catAx>
      <c:valAx>
        <c:axId val="1095912776"/>
        <c:scaling>
          <c:orientation val="minMax"/>
          <c:max val="100"/>
          <c:min val="0"/>
        </c:scaling>
        <c:delete val="1"/>
        <c:axPos val="l"/>
        <c:numFmt formatCode="0.0" sourceLinked="1"/>
        <c:majorTickMark val="out"/>
        <c:minorTickMark val="none"/>
        <c:tickLblPos val="nextTo"/>
        <c:crossAx val="10959123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1095913560"/>
        <c:axId val="1095913952"/>
      </c:barChart>
      <c:catAx>
        <c:axId val="1095913560"/>
        <c:scaling>
          <c:orientation val="minMax"/>
        </c:scaling>
        <c:delete val="0"/>
        <c:axPos val="b"/>
        <c:numFmt formatCode="General" sourceLinked="1"/>
        <c:majorTickMark val="none"/>
        <c:minorTickMark val="none"/>
        <c:tickLblPos val="none"/>
        <c:spPr>
          <a:ln w="31750">
            <a:solidFill>
              <a:schemeClr val="tx1"/>
            </a:solidFill>
          </a:ln>
        </c:spPr>
        <c:crossAx val="1095913952"/>
        <c:crosses val="autoZero"/>
        <c:auto val="1"/>
        <c:lblAlgn val="ctr"/>
        <c:lblOffset val="0"/>
        <c:noMultiLvlLbl val="0"/>
      </c:catAx>
      <c:valAx>
        <c:axId val="1095913952"/>
        <c:scaling>
          <c:orientation val="minMax"/>
          <c:max val="150"/>
          <c:min val="0"/>
        </c:scaling>
        <c:delete val="1"/>
        <c:axPos val="l"/>
        <c:numFmt formatCode="0" sourceLinked="1"/>
        <c:majorTickMark val="out"/>
        <c:minorTickMark val="none"/>
        <c:tickLblPos val="nextTo"/>
        <c:crossAx val="10959135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1095914736"/>
        <c:axId val="1095915128"/>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1095914736"/>
        <c:axId val="1095915128"/>
      </c:lineChart>
      <c:catAx>
        <c:axId val="1095914736"/>
        <c:scaling>
          <c:orientation val="minMax"/>
        </c:scaling>
        <c:delete val="0"/>
        <c:axPos val="b"/>
        <c:numFmt formatCode="General" sourceLinked="1"/>
        <c:majorTickMark val="none"/>
        <c:minorTickMark val="none"/>
        <c:tickLblPos val="none"/>
        <c:spPr>
          <a:ln w="31750">
            <a:solidFill>
              <a:schemeClr val="tx1"/>
            </a:solidFill>
          </a:ln>
        </c:spPr>
        <c:crossAx val="1095915128"/>
        <c:crosses val="autoZero"/>
        <c:auto val="1"/>
        <c:lblAlgn val="ctr"/>
        <c:lblOffset val="0"/>
        <c:noMultiLvlLbl val="0"/>
      </c:catAx>
      <c:valAx>
        <c:axId val="1095915128"/>
        <c:scaling>
          <c:orientation val="minMax"/>
          <c:max val="100"/>
          <c:min val="0"/>
        </c:scaling>
        <c:delete val="1"/>
        <c:axPos val="l"/>
        <c:numFmt formatCode="0.0" sourceLinked="1"/>
        <c:majorTickMark val="out"/>
        <c:minorTickMark val="none"/>
        <c:tickLblPos val="nextTo"/>
        <c:crossAx val="1095914736"/>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1095915912"/>
        <c:axId val="1095916304"/>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1095915912"/>
        <c:axId val="1095916304"/>
      </c:lineChart>
      <c:catAx>
        <c:axId val="1095915912"/>
        <c:scaling>
          <c:orientation val="minMax"/>
        </c:scaling>
        <c:delete val="0"/>
        <c:axPos val="b"/>
        <c:numFmt formatCode="General" sourceLinked="1"/>
        <c:majorTickMark val="none"/>
        <c:minorTickMark val="none"/>
        <c:tickLblPos val="none"/>
        <c:spPr>
          <a:ln w="31750">
            <a:solidFill>
              <a:schemeClr val="tx1"/>
            </a:solidFill>
          </a:ln>
        </c:spPr>
        <c:crossAx val="1095916304"/>
        <c:crosses val="autoZero"/>
        <c:auto val="1"/>
        <c:lblAlgn val="ctr"/>
        <c:lblOffset val="0"/>
        <c:noMultiLvlLbl val="0"/>
      </c:catAx>
      <c:valAx>
        <c:axId val="1095916304"/>
        <c:scaling>
          <c:orientation val="minMax"/>
          <c:max val="100"/>
          <c:min val="0"/>
        </c:scaling>
        <c:delete val="1"/>
        <c:axPos val="l"/>
        <c:numFmt formatCode="0.0" sourceLinked="1"/>
        <c:majorTickMark val="out"/>
        <c:minorTickMark val="none"/>
        <c:tickLblPos val="nextTo"/>
        <c:crossAx val="1095915912"/>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1095917088"/>
        <c:axId val="1095917480"/>
      </c:barChart>
      <c:catAx>
        <c:axId val="1095917088"/>
        <c:scaling>
          <c:orientation val="minMax"/>
        </c:scaling>
        <c:delete val="1"/>
        <c:axPos val="b"/>
        <c:numFmt formatCode="General" sourceLinked="1"/>
        <c:majorTickMark val="none"/>
        <c:minorTickMark val="none"/>
        <c:tickLblPos val="nextTo"/>
        <c:crossAx val="1095917480"/>
        <c:crosses val="autoZero"/>
        <c:auto val="1"/>
        <c:lblAlgn val="ctr"/>
        <c:lblOffset val="0"/>
        <c:noMultiLvlLbl val="0"/>
      </c:catAx>
      <c:valAx>
        <c:axId val="1095917480"/>
        <c:scaling>
          <c:orientation val="minMax"/>
          <c:max val="35"/>
          <c:min val="-15"/>
        </c:scaling>
        <c:delete val="1"/>
        <c:axPos val="l"/>
        <c:numFmt formatCode="General" sourceLinked="1"/>
        <c:majorTickMark val="out"/>
        <c:minorTickMark val="none"/>
        <c:tickLblPos val="nextTo"/>
        <c:crossAx val="10959170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1095918264"/>
        <c:axId val="1095918656"/>
      </c:barChart>
      <c:catAx>
        <c:axId val="1095918264"/>
        <c:scaling>
          <c:orientation val="minMax"/>
        </c:scaling>
        <c:delete val="0"/>
        <c:axPos val="b"/>
        <c:numFmt formatCode="General" sourceLinked="1"/>
        <c:majorTickMark val="none"/>
        <c:minorTickMark val="none"/>
        <c:tickLblPos val="none"/>
        <c:spPr>
          <a:ln w="31750">
            <a:solidFill>
              <a:schemeClr val="tx1"/>
            </a:solidFill>
          </a:ln>
        </c:spPr>
        <c:crossAx val="1095918656"/>
        <c:crosses val="autoZero"/>
        <c:auto val="1"/>
        <c:lblAlgn val="ctr"/>
        <c:lblOffset val="0"/>
        <c:noMultiLvlLbl val="0"/>
      </c:catAx>
      <c:valAx>
        <c:axId val="1095918656"/>
        <c:scaling>
          <c:orientation val="minMax"/>
          <c:max val="35"/>
          <c:min val="-15"/>
        </c:scaling>
        <c:delete val="1"/>
        <c:axPos val="l"/>
        <c:numFmt formatCode="General" sourceLinked="1"/>
        <c:majorTickMark val="out"/>
        <c:minorTickMark val="none"/>
        <c:tickLblPos val="nextTo"/>
        <c:crossAx val="10959182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1095919440"/>
        <c:axId val="1095919832"/>
      </c:barChart>
      <c:catAx>
        <c:axId val="1095919440"/>
        <c:scaling>
          <c:orientation val="minMax"/>
        </c:scaling>
        <c:delete val="0"/>
        <c:axPos val="b"/>
        <c:numFmt formatCode="General" sourceLinked="1"/>
        <c:majorTickMark val="none"/>
        <c:minorTickMark val="none"/>
        <c:tickLblPos val="nextTo"/>
        <c:spPr>
          <a:ln w="31750">
            <a:solidFill>
              <a:schemeClr val="tx1"/>
            </a:solidFill>
          </a:ln>
        </c:spPr>
        <c:crossAx val="1095919832"/>
        <c:crosses val="autoZero"/>
        <c:auto val="1"/>
        <c:lblAlgn val="ctr"/>
        <c:lblOffset val="0"/>
        <c:noMultiLvlLbl val="0"/>
      </c:catAx>
      <c:valAx>
        <c:axId val="1095919832"/>
        <c:scaling>
          <c:orientation val="minMax"/>
          <c:max val="40"/>
          <c:min val="0"/>
        </c:scaling>
        <c:delete val="1"/>
        <c:axPos val="l"/>
        <c:numFmt formatCode="General" sourceLinked="1"/>
        <c:majorTickMark val="out"/>
        <c:minorTickMark val="none"/>
        <c:tickLblPos val="nextTo"/>
        <c:crossAx val="109591944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1095920616"/>
        <c:axId val="1095921008"/>
      </c:barChart>
      <c:catAx>
        <c:axId val="1095920616"/>
        <c:scaling>
          <c:orientation val="minMax"/>
        </c:scaling>
        <c:delete val="0"/>
        <c:axPos val="b"/>
        <c:numFmt formatCode="General" sourceLinked="1"/>
        <c:majorTickMark val="none"/>
        <c:minorTickMark val="none"/>
        <c:tickLblPos val="nextTo"/>
        <c:spPr>
          <a:ln w="31750">
            <a:solidFill>
              <a:schemeClr val="tx1"/>
            </a:solidFill>
          </a:ln>
        </c:spPr>
        <c:crossAx val="1095921008"/>
        <c:crosses val="autoZero"/>
        <c:auto val="1"/>
        <c:lblAlgn val="ctr"/>
        <c:lblOffset val="0"/>
        <c:noMultiLvlLbl val="0"/>
      </c:catAx>
      <c:valAx>
        <c:axId val="1095921008"/>
        <c:scaling>
          <c:orientation val="minMax"/>
          <c:max val="20"/>
          <c:min val="0"/>
        </c:scaling>
        <c:delete val="1"/>
        <c:axPos val="l"/>
        <c:numFmt formatCode="General" sourceLinked="1"/>
        <c:majorTickMark val="out"/>
        <c:minorTickMark val="none"/>
        <c:tickLblPos val="nextTo"/>
        <c:crossAx val="109592061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1095921792"/>
        <c:axId val="1095922184"/>
      </c:barChart>
      <c:catAx>
        <c:axId val="1095921792"/>
        <c:scaling>
          <c:orientation val="minMax"/>
        </c:scaling>
        <c:delete val="0"/>
        <c:axPos val="b"/>
        <c:numFmt formatCode="General" sourceLinked="1"/>
        <c:majorTickMark val="none"/>
        <c:minorTickMark val="none"/>
        <c:tickLblPos val="nextTo"/>
        <c:spPr>
          <a:ln w="31750">
            <a:solidFill>
              <a:schemeClr val="tx1"/>
            </a:solidFill>
          </a:ln>
        </c:spPr>
        <c:crossAx val="1095922184"/>
        <c:crosses val="autoZero"/>
        <c:auto val="1"/>
        <c:lblAlgn val="ctr"/>
        <c:lblOffset val="0"/>
        <c:noMultiLvlLbl val="0"/>
      </c:catAx>
      <c:valAx>
        <c:axId val="1095922184"/>
        <c:scaling>
          <c:orientation val="minMax"/>
          <c:max val="80"/>
          <c:min val="0"/>
        </c:scaling>
        <c:delete val="1"/>
        <c:axPos val="l"/>
        <c:numFmt formatCode="General" sourceLinked="1"/>
        <c:majorTickMark val="out"/>
        <c:minorTickMark val="none"/>
        <c:tickLblPos val="nextTo"/>
        <c:crossAx val="109592179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1095899448"/>
        <c:axId val="1095899840"/>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1095900624"/>
        <c:axId val="1095900232"/>
      </c:lineChart>
      <c:catAx>
        <c:axId val="1095899448"/>
        <c:scaling>
          <c:orientation val="minMax"/>
        </c:scaling>
        <c:delete val="0"/>
        <c:axPos val="b"/>
        <c:numFmt formatCode="General" sourceLinked="1"/>
        <c:majorTickMark val="none"/>
        <c:minorTickMark val="none"/>
        <c:tickLblPos val="none"/>
        <c:spPr>
          <a:ln w="31750">
            <a:solidFill>
              <a:schemeClr val="tx1"/>
            </a:solidFill>
          </a:ln>
        </c:spPr>
        <c:crossAx val="1095899840"/>
        <c:crosses val="autoZero"/>
        <c:auto val="1"/>
        <c:lblAlgn val="ctr"/>
        <c:lblOffset val="0"/>
        <c:noMultiLvlLbl val="0"/>
      </c:catAx>
      <c:valAx>
        <c:axId val="1095899840"/>
        <c:scaling>
          <c:orientation val="minMax"/>
          <c:max val="25"/>
          <c:min val="0"/>
        </c:scaling>
        <c:delete val="0"/>
        <c:axPos val="l"/>
        <c:numFmt formatCode="0.0" sourceLinked="1"/>
        <c:majorTickMark val="none"/>
        <c:minorTickMark val="none"/>
        <c:tickLblPos val="none"/>
        <c:spPr>
          <a:ln>
            <a:noFill/>
          </a:ln>
        </c:spPr>
        <c:crossAx val="1095899448"/>
        <c:crosses val="autoZero"/>
        <c:crossBetween val="between"/>
      </c:valAx>
      <c:valAx>
        <c:axId val="1095900232"/>
        <c:scaling>
          <c:orientation val="minMax"/>
          <c:max val="25"/>
        </c:scaling>
        <c:delete val="0"/>
        <c:axPos val="r"/>
        <c:numFmt formatCode="0.0" sourceLinked="1"/>
        <c:majorTickMark val="out"/>
        <c:minorTickMark val="none"/>
        <c:tickLblPos val="none"/>
        <c:spPr>
          <a:ln>
            <a:noFill/>
          </a:ln>
        </c:spPr>
        <c:crossAx val="1095900624"/>
        <c:crosses val="max"/>
        <c:crossBetween val="between"/>
      </c:valAx>
      <c:catAx>
        <c:axId val="1095900624"/>
        <c:scaling>
          <c:orientation val="minMax"/>
        </c:scaling>
        <c:delete val="1"/>
        <c:axPos val="b"/>
        <c:numFmt formatCode="General" sourceLinked="1"/>
        <c:majorTickMark val="out"/>
        <c:minorTickMark val="none"/>
        <c:tickLblPos val="nextTo"/>
        <c:crossAx val="109590023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1095923360"/>
        <c:axId val="1095923752"/>
      </c:barChart>
      <c:catAx>
        <c:axId val="1095923360"/>
        <c:scaling>
          <c:orientation val="minMax"/>
        </c:scaling>
        <c:delete val="0"/>
        <c:axPos val="b"/>
        <c:numFmt formatCode="General" sourceLinked="1"/>
        <c:majorTickMark val="none"/>
        <c:minorTickMark val="none"/>
        <c:tickLblPos val="nextTo"/>
        <c:spPr>
          <a:ln w="31750">
            <a:solidFill>
              <a:schemeClr val="tx1"/>
            </a:solidFill>
          </a:ln>
        </c:spPr>
        <c:crossAx val="1095923752"/>
        <c:crosses val="autoZero"/>
        <c:auto val="1"/>
        <c:lblAlgn val="ctr"/>
        <c:lblOffset val="0"/>
        <c:noMultiLvlLbl val="0"/>
      </c:catAx>
      <c:valAx>
        <c:axId val="1095923752"/>
        <c:scaling>
          <c:orientation val="minMax"/>
          <c:max val="40"/>
          <c:min val="0"/>
        </c:scaling>
        <c:delete val="1"/>
        <c:axPos val="l"/>
        <c:numFmt formatCode="0.0" sourceLinked="1"/>
        <c:majorTickMark val="out"/>
        <c:minorTickMark val="none"/>
        <c:tickLblPos val="nextTo"/>
        <c:crossAx val="10959233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1095924144"/>
        <c:axId val="1095924536"/>
      </c:barChart>
      <c:catAx>
        <c:axId val="1095924144"/>
        <c:scaling>
          <c:orientation val="minMax"/>
        </c:scaling>
        <c:delete val="0"/>
        <c:axPos val="b"/>
        <c:numFmt formatCode="General" sourceLinked="1"/>
        <c:majorTickMark val="none"/>
        <c:minorTickMark val="none"/>
        <c:tickLblPos val="nextTo"/>
        <c:spPr>
          <a:ln w="31750">
            <a:solidFill>
              <a:schemeClr val="tx1"/>
            </a:solidFill>
          </a:ln>
        </c:spPr>
        <c:crossAx val="1095924536"/>
        <c:crosses val="autoZero"/>
        <c:auto val="1"/>
        <c:lblAlgn val="ctr"/>
        <c:lblOffset val="0"/>
        <c:noMultiLvlLbl val="0"/>
      </c:catAx>
      <c:valAx>
        <c:axId val="1095924536"/>
        <c:scaling>
          <c:orientation val="minMax"/>
          <c:max val="140"/>
          <c:min val="0"/>
        </c:scaling>
        <c:delete val="1"/>
        <c:axPos val="l"/>
        <c:numFmt formatCode="0" sourceLinked="1"/>
        <c:majorTickMark val="out"/>
        <c:minorTickMark val="none"/>
        <c:tickLblPos val="nextTo"/>
        <c:crossAx val="1095924144"/>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1095925320"/>
        <c:axId val="880905816"/>
      </c:barChart>
      <c:catAx>
        <c:axId val="1095925320"/>
        <c:scaling>
          <c:orientation val="minMax"/>
        </c:scaling>
        <c:delete val="0"/>
        <c:axPos val="b"/>
        <c:numFmt formatCode="General" sourceLinked="1"/>
        <c:majorTickMark val="none"/>
        <c:minorTickMark val="none"/>
        <c:tickLblPos val="nextTo"/>
        <c:spPr>
          <a:ln w="31750">
            <a:solidFill>
              <a:schemeClr val="tx1"/>
            </a:solidFill>
          </a:ln>
        </c:spPr>
        <c:crossAx val="880905816"/>
        <c:crosses val="autoZero"/>
        <c:auto val="1"/>
        <c:lblAlgn val="ctr"/>
        <c:lblOffset val="0"/>
        <c:noMultiLvlLbl val="0"/>
      </c:catAx>
      <c:valAx>
        <c:axId val="880905816"/>
        <c:scaling>
          <c:orientation val="minMax"/>
          <c:max val="70"/>
          <c:min val="0"/>
        </c:scaling>
        <c:delete val="1"/>
        <c:axPos val="l"/>
        <c:numFmt formatCode="0.0" sourceLinked="1"/>
        <c:majorTickMark val="out"/>
        <c:minorTickMark val="none"/>
        <c:tickLblPos val="nextTo"/>
        <c:crossAx val="109592532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880906600"/>
        <c:axId val="880906992"/>
      </c:barChart>
      <c:catAx>
        <c:axId val="880906600"/>
        <c:scaling>
          <c:orientation val="minMax"/>
        </c:scaling>
        <c:delete val="0"/>
        <c:axPos val="b"/>
        <c:numFmt formatCode="General" sourceLinked="1"/>
        <c:majorTickMark val="none"/>
        <c:minorTickMark val="none"/>
        <c:tickLblPos val="none"/>
        <c:spPr>
          <a:ln w="31750">
            <a:solidFill>
              <a:schemeClr val="tx1"/>
            </a:solidFill>
          </a:ln>
        </c:spPr>
        <c:crossAx val="880906992"/>
        <c:crosses val="autoZero"/>
        <c:auto val="1"/>
        <c:lblAlgn val="ctr"/>
        <c:lblOffset val="0"/>
        <c:noMultiLvlLbl val="0"/>
      </c:catAx>
      <c:valAx>
        <c:axId val="880906992"/>
        <c:scaling>
          <c:orientation val="minMax"/>
          <c:max val="100"/>
          <c:min val="0"/>
        </c:scaling>
        <c:delete val="1"/>
        <c:axPos val="l"/>
        <c:numFmt formatCode="0.0" sourceLinked="1"/>
        <c:majorTickMark val="out"/>
        <c:minorTickMark val="none"/>
        <c:tickLblPos val="nextTo"/>
        <c:crossAx val="88090660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880907776"/>
        <c:axId val="880908168"/>
      </c:barChart>
      <c:catAx>
        <c:axId val="880907776"/>
        <c:scaling>
          <c:orientation val="minMax"/>
        </c:scaling>
        <c:delete val="0"/>
        <c:axPos val="b"/>
        <c:numFmt formatCode="General" sourceLinked="1"/>
        <c:majorTickMark val="none"/>
        <c:minorTickMark val="none"/>
        <c:tickLblPos val="none"/>
        <c:spPr>
          <a:ln w="31750">
            <a:solidFill>
              <a:schemeClr val="tx1"/>
            </a:solidFill>
          </a:ln>
        </c:spPr>
        <c:crossAx val="880908168"/>
        <c:crosses val="autoZero"/>
        <c:auto val="1"/>
        <c:lblAlgn val="ctr"/>
        <c:lblOffset val="0"/>
        <c:noMultiLvlLbl val="0"/>
      </c:catAx>
      <c:valAx>
        <c:axId val="880908168"/>
        <c:scaling>
          <c:orientation val="minMax"/>
          <c:max val="10"/>
          <c:min val="0"/>
        </c:scaling>
        <c:delete val="1"/>
        <c:axPos val="l"/>
        <c:numFmt formatCode="0.0" sourceLinked="1"/>
        <c:majorTickMark val="out"/>
        <c:minorTickMark val="none"/>
        <c:tickLblPos val="nextTo"/>
        <c:crossAx val="880907776"/>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880908952"/>
        <c:axId val="880909344"/>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880910128"/>
        <c:axId val="880909736"/>
      </c:lineChart>
      <c:catAx>
        <c:axId val="880908952"/>
        <c:scaling>
          <c:orientation val="minMax"/>
        </c:scaling>
        <c:delete val="0"/>
        <c:axPos val="b"/>
        <c:numFmt formatCode="General" sourceLinked="1"/>
        <c:majorTickMark val="none"/>
        <c:minorTickMark val="none"/>
        <c:tickLblPos val="none"/>
        <c:spPr>
          <a:ln w="31750">
            <a:solidFill>
              <a:schemeClr val="tx1"/>
            </a:solidFill>
          </a:ln>
        </c:spPr>
        <c:crossAx val="880909344"/>
        <c:crosses val="autoZero"/>
        <c:auto val="1"/>
        <c:lblAlgn val="ctr"/>
        <c:lblOffset val="0"/>
        <c:noMultiLvlLbl val="0"/>
      </c:catAx>
      <c:valAx>
        <c:axId val="880909344"/>
        <c:scaling>
          <c:orientation val="minMax"/>
          <c:max val="140"/>
          <c:min val="0"/>
        </c:scaling>
        <c:delete val="1"/>
        <c:axPos val="l"/>
        <c:numFmt formatCode="0" sourceLinked="1"/>
        <c:majorTickMark val="out"/>
        <c:minorTickMark val="none"/>
        <c:tickLblPos val="nextTo"/>
        <c:crossAx val="880908952"/>
        <c:crosses val="autoZero"/>
        <c:crossBetween val="between"/>
        <c:majorUnit val="20"/>
      </c:valAx>
      <c:valAx>
        <c:axId val="880909736"/>
        <c:scaling>
          <c:orientation val="minMax"/>
          <c:max val="140"/>
          <c:min val="0"/>
        </c:scaling>
        <c:delete val="0"/>
        <c:axPos val="r"/>
        <c:numFmt formatCode="0" sourceLinked="1"/>
        <c:majorTickMark val="none"/>
        <c:minorTickMark val="none"/>
        <c:tickLblPos val="none"/>
        <c:spPr>
          <a:ln>
            <a:noFill/>
          </a:ln>
        </c:spPr>
        <c:crossAx val="880910128"/>
        <c:crosses val="max"/>
        <c:crossBetween val="between"/>
      </c:valAx>
      <c:catAx>
        <c:axId val="880910128"/>
        <c:scaling>
          <c:orientation val="minMax"/>
        </c:scaling>
        <c:delete val="1"/>
        <c:axPos val="b"/>
        <c:numFmt formatCode="General" sourceLinked="1"/>
        <c:majorTickMark val="out"/>
        <c:minorTickMark val="none"/>
        <c:tickLblPos val="nextTo"/>
        <c:crossAx val="88090973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880910912"/>
        <c:axId val="880911304"/>
      </c:barChart>
      <c:catAx>
        <c:axId val="880910912"/>
        <c:scaling>
          <c:orientation val="minMax"/>
        </c:scaling>
        <c:delete val="0"/>
        <c:axPos val="b"/>
        <c:numFmt formatCode="General" sourceLinked="1"/>
        <c:majorTickMark val="none"/>
        <c:minorTickMark val="none"/>
        <c:tickLblPos val="none"/>
        <c:spPr>
          <a:ln w="31750">
            <a:solidFill>
              <a:schemeClr val="tx1"/>
            </a:solidFill>
          </a:ln>
        </c:spPr>
        <c:crossAx val="880911304"/>
        <c:crosses val="autoZero"/>
        <c:auto val="1"/>
        <c:lblAlgn val="ctr"/>
        <c:lblOffset val="0"/>
        <c:noMultiLvlLbl val="0"/>
      </c:catAx>
      <c:valAx>
        <c:axId val="880911304"/>
        <c:scaling>
          <c:orientation val="minMax"/>
          <c:max val="100"/>
          <c:min val="0"/>
        </c:scaling>
        <c:delete val="1"/>
        <c:axPos val="l"/>
        <c:numFmt formatCode="0.0" sourceLinked="1"/>
        <c:majorTickMark val="out"/>
        <c:minorTickMark val="none"/>
        <c:tickLblPos val="nextTo"/>
        <c:crossAx val="88091091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880912088"/>
        <c:axId val="880912480"/>
      </c:barChart>
      <c:catAx>
        <c:axId val="880912088"/>
        <c:scaling>
          <c:orientation val="minMax"/>
        </c:scaling>
        <c:delete val="0"/>
        <c:axPos val="b"/>
        <c:numFmt formatCode="General" sourceLinked="1"/>
        <c:majorTickMark val="none"/>
        <c:minorTickMark val="none"/>
        <c:tickLblPos val="none"/>
        <c:spPr>
          <a:ln w="31750">
            <a:solidFill>
              <a:schemeClr val="tx1"/>
            </a:solidFill>
          </a:ln>
        </c:spPr>
        <c:crossAx val="880912480"/>
        <c:crosses val="autoZero"/>
        <c:auto val="1"/>
        <c:lblAlgn val="ctr"/>
        <c:lblOffset val="0"/>
        <c:noMultiLvlLbl val="0"/>
      </c:catAx>
      <c:valAx>
        <c:axId val="880912480"/>
        <c:scaling>
          <c:orientation val="minMax"/>
          <c:max val="30"/>
          <c:min val="-15"/>
        </c:scaling>
        <c:delete val="0"/>
        <c:axPos val="l"/>
        <c:numFmt formatCode="0.0" sourceLinked="1"/>
        <c:majorTickMark val="none"/>
        <c:minorTickMark val="none"/>
        <c:tickLblPos val="none"/>
        <c:spPr>
          <a:ln>
            <a:noFill/>
          </a:ln>
        </c:spPr>
        <c:crossAx val="880912088"/>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880913264"/>
        <c:axId val="880913656"/>
      </c:barChart>
      <c:catAx>
        <c:axId val="880913264"/>
        <c:scaling>
          <c:orientation val="minMax"/>
        </c:scaling>
        <c:delete val="0"/>
        <c:axPos val="b"/>
        <c:numFmt formatCode="General" sourceLinked="1"/>
        <c:majorTickMark val="none"/>
        <c:minorTickMark val="none"/>
        <c:tickLblPos val="none"/>
        <c:spPr>
          <a:ln w="31750">
            <a:solidFill>
              <a:schemeClr val="tx1"/>
            </a:solidFill>
          </a:ln>
        </c:spPr>
        <c:crossAx val="880913656"/>
        <c:crosses val="autoZero"/>
        <c:auto val="1"/>
        <c:lblAlgn val="ctr"/>
        <c:lblOffset val="0"/>
        <c:noMultiLvlLbl val="0"/>
      </c:catAx>
      <c:valAx>
        <c:axId val="880913656"/>
        <c:scaling>
          <c:orientation val="minMax"/>
          <c:max val="25"/>
          <c:min val="0"/>
        </c:scaling>
        <c:delete val="0"/>
        <c:axPos val="l"/>
        <c:numFmt formatCode="0.0" sourceLinked="1"/>
        <c:majorTickMark val="none"/>
        <c:minorTickMark val="none"/>
        <c:tickLblPos val="none"/>
        <c:spPr>
          <a:ln>
            <a:noFill/>
          </a:ln>
        </c:spPr>
        <c:crossAx val="8809132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880914440"/>
        <c:axId val="880914832"/>
      </c:barChart>
      <c:catAx>
        <c:axId val="880914440"/>
        <c:scaling>
          <c:orientation val="minMax"/>
        </c:scaling>
        <c:delete val="0"/>
        <c:axPos val="b"/>
        <c:numFmt formatCode="General" sourceLinked="1"/>
        <c:majorTickMark val="none"/>
        <c:minorTickMark val="none"/>
        <c:tickLblPos val="none"/>
        <c:spPr>
          <a:ln w="31750">
            <a:solidFill>
              <a:schemeClr val="tx1"/>
            </a:solidFill>
          </a:ln>
        </c:spPr>
        <c:crossAx val="880914832"/>
        <c:crosses val="autoZero"/>
        <c:auto val="1"/>
        <c:lblAlgn val="ctr"/>
        <c:lblOffset val="0"/>
        <c:noMultiLvlLbl val="0"/>
      </c:catAx>
      <c:valAx>
        <c:axId val="880914832"/>
        <c:scaling>
          <c:orientation val="minMax"/>
          <c:max val="50"/>
          <c:min val="0"/>
        </c:scaling>
        <c:delete val="1"/>
        <c:axPos val="l"/>
        <c:numFmt formatCode="0.0" sourceLinked="1"/>
        <c:majorTickMark val="out"/>
        <c:minorTickMark val="none"/>
        <c:tickLblPos val="nextTo"/>
        <c:crossAx val="88091444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1095901800"/>
        <c:axId val="1095902192"/>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1095902976"/>
        <c:axId val="1095902584"/>
      </c:lineChart>
      <c:catAx>
        <c:axId val="1095901800"/>
        <c:scaling>
          <c:orientation val="minMax"/>
        </c:scaling>
        <c:delete val="0"/>
        <c:axPos val="b"/>
        <c:numFmt formatCode="General" sourceLinked="1"/>
        <c:majorTickMark val="none"/>
        <c:minorTickMark val="none"/>
        <c:tickLblPos val="none"/>
        <c:spPr>
          <a:ln w="31750">
            <a:solidFill>
              <a:schemeClr val="tx1"/>
            </a:solidFill>
          </a:ln>
        </c:spPr>
        <c:crossAx val="1095902192"/>
        <c:crosses val="autoZero"/>
        <c:auto val="1"/>
        <c:lblAlgn val="ctr"/>
        <c:lblOffset val="0"/>
        <c:noMultiLvlLbl val="0"/>
      </c:catAx>
      <c:valAx>
        <c:axId val="1095902192"/>
        <c:scaling>
          <c:orientation val="minMax"/>
          <c:max val="50"/>
          <c:min val="0"/>
        </c:scaling>
        <c:delete val="1"/>
        <c:axPos val="l"/>
        <c:numFmt formatCode="0.0" sourceLinked="1"/>
        <c:majorTickMark val="out"/>
        <c:minorTickMark val="none"/>
        <c:tickLblPos val="nextTo"/>
        <c:crossAx val="1095901800"/>
        <c:crosses val="autoZero"/>
        <c:crossBetween val="between"/>
        <c:majorUnit val="15"/>
      </c:valAx>
      <c:valAx>
        <c:axId val="1095902584"/>
        <c:scaling>
          <c:orientation val="minMax"/>
        </c:scaling>
        <c:delete val="0"/>
        <c:axPos val="r"/>
        <c:numFmt formatCode="0.0" sourceLinked="1"/>
        <c:majorTickMark val="out"/>
        <c:minorTickMark val="none"/>
        <c:tickLblPos val="none"/>
        <c:spPr>
          <a:ln>
            <a:noFill/>
          </a:ln>
        </c:spPr>
        <c:crossAx val="1095902976"/>
        <c:crosses val="max"/>
        <c:crossBetween val="between"/>
      </c:valAx>
      <c:catAx>
        <c:axId val="1095902976"/>
        <c:scaling>
          <c:orientation val="minMax"/>
        </c:scaling>
        <c:delete val="1"/>
        <c:axPos val="b"/>
        <c:numFmt formatCode="General" sourceLinked="1"/>
        <c:majorTickMark val="out"/>
        <c:minorTickMark val="none"/>
        <c:tickLblPos val="nextTo"/>
        <c:crossAx val="1095902584"/>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880915616"/>
        <c:axId val="880916008"/>
      </c:barChart>
      <c:catAx>
        <c:axId val="880915616"/>
        <c:scaling>
          <c:orientation val="minMax"/>
        </c:scaling>
        <c:delete val="0"/>
        <c:axPos val="b"/>
        <c:numFmt formatCode="General" sourceLinked="1"/>
        <c:majorTickMark val="none"/>
        <c:minorTickMark val="none"/>
        <c:tickLblPos val="none"/>
        <c:spPr>
          <a:ln w="31750">
            <a:solidFill>
              <a:schemeClr val="tx1"/>
            </a:solidFill>
          </a:ln>
        </c:spPr>
        <c:crossAx val="880916008"/>
        <c:crosses val="autoZero"/>
        <c:auto val="1"/>
        <c:lblAlgn val="ctr"/>
        <c:lblOffset val="0"/>
        <c:noMultiLvlLbl val="0"/>
      </c:catAx>
      <c:valAx>
        <c:axId val="880916008"/>
        <c:scaling>
          <c:orientation val="minMax"/>
          <c:max val="100"/>
          <c:min val="0"/>
        </c:scaling>
        <c:delete val="1"/>
        <c:axPos val="l"/>
        <c:numFmt formatCode="0.0" sourceLinked="1"/>
        <c:majorTickMark val="out"/>
        <c:minorTickMark val="none"/>
        <c:tickLblPos val="nextTo"/>
        <c:crossAx val="88091561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880916792"/>
        <c:axId val="880917184"/>
      </c:barChart>
      <c:catAx>
        <c:axId val="880916792"/>
        <c:scaling>
          <c:orientation val="minMax"/>
        </c:scaling>
        <c:delete val="0"/>
        <c:axPos val="b"/>
        <c:numFmt formatCode="General" sourceLinked="1"/>
        <c:majorTickMark val="none"/>
        <c:minorTickMark val="none"/>
        <c:tickLblPos val="none"/>
        <c:spPr>
          <a:ln w="31750">
            <a:solidFill>
              <a:schemeClr val="tx1"/>
            </a:solidFill>
          </a:ln>
        </c:spPr>
        <c:crossAx val="880917184"/>
        <c:crosses val="autoZero"/>
        <c:auto val="1"/>
        <c:lblAlgn val="ctr"/>
        <c:lblOffset val="0"/>
        <c:noMultiLvlLbl val="0"/>
      </c:catAx>
      <c:valAx>
        <c:axId val="880917184"/>
        <c:scaling>
          <c:orientation val="minMax"/>
          <c:max val="140"/>
          <c:min val="0"/>
        </c:scaling>
        <c:delete val="1"/>
        <c:axPos val="l"/>
        <c:numFmt formatCode="0" sourceLinked="1"/>
        <c:majorTickMark val="out"/>
        <c:minorTickMark val="none"/>
        <c:tickLblPos val="nextTo"/>
        <c:crossAx val="880916792"/>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880917968"/>
        <c:axId val="880918360"/>
      </c:barChart>
      <c:dateAx>
        <c:axId val="880917968"/>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880918360"/>
        <c:crosses val="autoZero"/>
        <c:auto val="0"/>
        <c:lblOffset val="0"/>
        <c:baseTimeUnit val="days"/>
      </c:dateAx>
      <c:valAx>
        <c:axId val="880918360"/>
        <c:scaling>
          <c:orientation val="minMax"/>
          <c:max val="100"/>
          <c:min val="0"/>
        </c:scaling>
        <c:delete val="1"/>
        <c:axPos val="l"/>
        <c:numFmt formatCode="0.0" sourceLinked="1"/>
        <c:majorTickMark val="out"/>
        <c:minorTickMark val="none"/>
        <c:tickLblPos val="nextTo"/>
        <c:crossAx val="88091796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880919144"/>
        <c:axId val="880919536"/>
      </c:barChart>
      <c:dateAx>
        <c:axId val="880919144"/>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880919536"/>
        <c:crosses val="autoZero"/>
        <c:auto val="0"/>
        <c:lblOffset val="0"/>
        <c:baseTimeUnit val="days"/>
      </c:dateAx>
      <c:valAx>
        <c:axId val="880919536"/>
        <c:scaling>
          <c:orientation val="minMax"/>
        </c:scaling>
        <c:delete val="0"/>
        <c:axPos val="l"/>
        <c:numFmt formatCode="General" sourceLinked="1"/>
        <c:majorTickMark val="none"/>
        <c:minorTickMark val="none"/>
        <c:tickLblPos val="none"/>
        <c:spPr>
          <a:ln>
            <a:noFill/>
          </a:ln>
        </c:spPr>
        <c:crossAx val="88091914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880920320"/>
        <c:axId val="880920712"/>
      </c:barChart>
      <c:dateAx>
        <c:axId val="880920320"/>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880920712"/>
        <c:crosses val="autoZero"/>
        <c:auto val="0"/>
        <c:lblOffset val="0"/>
        <c:baseTimeUnit val="days"/>
      </c:dateAx>
      <c:valAx>
        <c:axId val="880920712"/>
        <c:scaling>
          <c:orientation val="minMax"/>
        </c:scaling>
        <c:delete val="0"/>
        <c:axPos val="l"/>
        <c:numFmt formatCode="General" sourceLinked="1"/>
        <c:majorTickMark val="none"/>
        <c:minorTickMark val="none"/>
        <c:tickLblPos val="none"/>
        <c:spPr>
          <a:ln>
            <a:noFill/>
          </a:ln>
        </c:spPr>
        <c:crossAx val="88092032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880921496"/>
        <c:axId val="880921888"/>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880922672"/>
        <c:axId val="880922280"/>
      </c:lineChart>
      <c:catAx>
        <c:axId val="880921496"/>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880921888"/>
        <c:crosses val="autoZero"/>
        <c:auto val="1"/>
        <c:lblAlgn val="ctr"/>
        <c:lblOffset val="100"/>
        <c:noMultiLvlLbl val="0"/>
      </c:catAx>
      <c:valAx>
        <c:axId val="880921888"/>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880921496"/>
        <c:crosses val="autoZero"/>
        <c:crossBetween val="between"/>
        <c:majorUnit val="500"/>
      </c:valAx>
      <c:valAx>
        <c:axId val="880922280"/>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880922672"/>
        <c:crosses val="max"/>
        <c:crossBetween val="between"/>
      </c:valAx>
      <c:catAx>
        <c:axId val="880922672"/>
        <c:scaling>
          <c:orientation val="minMax"/>
        </c:scaling>
        <c:delete val="1"/>
        <c:axPos val="b"/>
        <c:numFmt formatCode="General" sourceLinked="1"/>
        <c:majorTickMark val="out"/>
        <c:minorTickMark val="none"/>
        <c:tickLblPos val="none"/>
        <c:crossAx val="880922280"/>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880923456"/>
        <c:axId val="880923848"/>
      </c:barChart>
      <c:catAx>
        <c:axId val="880923456"/>
        <c:scaling>
          <c:orientation val="minMax"/>
        </c:scaling>
        <c:delete val="0"/>
        <c:axPos val="b"/>
        <c:numFmt formatCode="General" sourceLinked="0"/>
        <c:majorTickMark val="none"/>
        <c:minorTickMark val="none"/>
        <c:tickLblPos val="none"/>
        <c:spPr>
          <a:ln w="31750">
            <a:solidFill>
              <a:schemeClr val="tx1"/>
            </a:solidFill>
          </a:ln>
        </c:spPr>
        <c:crossAx val="880923848"/>
        <c:crosses val="autoZero"/>
        <c:auto val="1"/>
        <c:lblAlgn val="ctr"/>
        <c:lblOffset val="100"/>
        <c:noMultiLvlLbl val="0"/>
      </c:catAx>
      <c:valAx>
        <c:axId val="880923848"/>
        <c:scaling>
          <c:orientation val="minMax"/>
          <c:max val="1300"/>
          <c:min val="0"/>
        </c:scaling>
        <c:delete val="1"/>
        <c:axPos val="l"/>
        <c:numFmt formatCode="#,##0" sourceLinked="1"/>
        <c:majorTickMark val="out"/>
        <c:minorTickMark val="none"/>
        <c:tickLblPos val="nextTo"/>
        <c:crossAx val="880923456"/>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880925024"/>
        <c:axId val="880925416"/>
      </c:barChart>
      <c:catAx>
        <c:axId val="88092502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880925416"/>
        <c:crosses val="autoZero"/>
        <c:auto val="1"/>
        <c:lblAlgn val="ctr"/>
        <c:lblOffset val="100"/>
        <c:noMultiLvlLbl val="0"/>
      </c:catAx>
      <c:valAx>
        <c:axId val="880925416"/>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880925024"/>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880926200"/>
        <c:axId val="880926592"/>
      </c:barChart>
      <c:catAx>
        <c:axId val="88092620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880926592"/>
        <c:crosses val="autoZero"/>
        <c:auto val="1"/>
        <c:lblAlgn val="ctr"/>
        <c:lblOffset val="100"/>
        <c:noMultiLvlLbl val="0"/>
      </c:catAx>
      <c:valAx>
        <c:axId val="880926592"/>
        <c:scaling>
          <c:orientation val="minMax"/>
          <c:max val="0.5"/>
          <c:min val="0"/>
        </c:scaling>
        <c:delete val="1"/>
        <c:axPos val="l"/>
        <c:numFmt formatCode="0%" sourceLinked="1"/>
        <c:majorTickMark val="out"/>
        <c:minorTickMark val="none"/>
        <c:tickLblPos val="nextTo"/>
        <c:crossAx val="88092620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1095903760"/>
        <c:axId val="1095904152"/>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1095903760"/>
        <c:axId val="1095904152"/>
      </c:lineChart>
      <c:catAx>
        <c:axId val="1095903760"/>
        <c:scaling>
          <c:orientation val="minMax"/>
        </c:scaling>
        <c:delete val="0"/>
        <c:axPos val="b"/>
        <c:numFmt formatCode="General" sourceLinked="1"/>
        <c:majorTickMark val="none"/>
        <c:minorTickMark val="none"/>
        <c:tickLblPos val="none"/>
        <c:spPr>
          <a:ln w="31750">
            <a:solidFill>
              <a:schemeClr val="tx1"/>
            </a:solidFill>
          </a:ln>
        </c:spPr>
        <c:crossAx val="1095904152"/>
        <c:crosses val="autoZero"/>
        <c:auto val="1"/>
        <c:lblAlgn val="ctr"/>
        <c:lblOffset val="0"/>
        <c:noMultiLvlLbl val="0"/>
      </c:catAx>
      <c:valAx>
        <c:axId val="1095904152"/>
        <c:scaling>
          <c:orientation val="minMax"/>
          <c:max val="100"/>
          <c:min val="0"/>
        </c:scaling>
        <c:delete val="1"/>
        <c:axPos val="l"/>
        <c:numFmt formatCode="0.0" sourceLinked="1"/>
        <c:majorTickMark val="out"/>
        <c:minorTickMark val="none"/>
        <c:tickLblPos val="nextTo"/>
        <c:crossAx val="10959037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880927768"/>
        <c:axId val="880928160"/>
      </c:barChart>
      <c:catAx>
        <c:axId val="88092776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880928160"/>
        <c:crosses val="autoZero"/>
        <c:auto val="1"/>
        <c:lblAlgn val="ctr"/>
        <c:lblOffset val="100"/>
        <c:noMultiLvlLbl val="0"/>
      </c:catAx>
      <c:valAx>
        <c:axId val="880928160"/>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880927768"/>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880928944"/>
        <c:axId val="880929336"/>
      </c:barChart>
      <c:catAx>
        <c:axId val="88092894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880929336"/>
        <c:crosses val="autoZero"/>
        <c:auto val="1"/>
        <c:lblAlgn val="ctr"/>
        <c:lblOffset val="100"/>
        <c:noMultiLvlLbl val="0"/>
      </c:catAx>
      <c:valAx>
        <c:axId val="880929336"/>
        <c:scaling>
          <c:orientation val="minMax"/>
          <c:max val="720"/>
          <c:min val="0"/>
        </c:scaling>
        <c:delete val="1"/>
        <c:axPos val="l"/>
        <c:numFmt formatCode="#,##0\ ;\(#,##0\);&quot;-&quot;\ " sourceLinked="1"/>
        <c:majorTickMark val="out"/>
        <c:minorTickMark val="none"/>
        <c:tickLblPos val="nextTo"/>
        <c:crossAx val="880928944"/>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880930120"/>
        <c:axId val="880930512"/>
      </c:barChart>
      <c:catAx>
        <c:axId val="88093012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880930512"/>
        <c:crosses val="autoZero"/>
        <c:auto val="1"/>
        <c:lblAlgn val="ctr"/>
        <c:lblOffset val="100"/>
        <c:noMultiLvlLbl val="0"/>
      </c:catAx>
      <c:valAx>
        <c:axId val="880930512"/>
        <c:scaling>
          <c:orientation val="minMax"/>
          <c:max val="400"/>
          <c:min val="0"/>
        </c:scaling>
        <c:delete val="1"/>
        <c:axPos val="l"/>
        <c:numFmt formatCode="0" sourceLinked="1"/>
        <c:majorTickMark val="out"/>
        <c:minorTickMark val="none"/>
        <c:tickLblPos val="nextTo"/>
        <c:crossAx val="88093012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880931296"/>
        <c:axId val="880931688"/>
      </c:barChart>
      <c:catAx>
        <c:axId val="88093129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880931688"/>
        <c:crosses val="autoZero"/>
        <c:auto val="1"/>
        <c:lblAlgn val="ctr"/>
        <c:lblOffset val="100"/>
        <c:noMultiLvlLbl val="0"/>
      </c:catAx>
      <c:valAx>
        <c:axId val="880931688"/>
        <c:scaling>
          <c:orientation val="minMax"/>
          <c:max val="60"/>
          <c:min val="0"/>
        </c:scaling>
        <c:delete val="1"/>
        <c:axPos val="l"/>
        <c:numFmt formatCode="#,##0.0" sourceLinked="1"/>
        <c:majorTickMark val="none"/>
        <c:minorTickMark val="none"/>
        <c:tickLblPos val="nextTo"/>
        <c:crossAx val="880931296"/>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880933256"/>
        <c:axId val="880933648"/>
      </c:barChart>
      <c:catAx>
        <c:axId val="88093325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880933648"/>
        <c:crosses val="autoZero"/>
        <c:auto val="1"/>
        <c:lblAlgn val="ctr"/>
        <c:lblOffset val="100"/>
        <c:noMultiLvlLbl val="0"/>
      </c:catAx>
      <c:valAx>
        <c:axId val="880933648"/>
        <c:scaling>
          <c:orientation val="minMax"/>
          <c:max val="60"/>
          <c:min val="0"/>
        </c:scaling>
        <c:delete val="1"/>
        <c:axPos val="l"/>
        <c:numFmt formatCode="#,##0.0" sourceLinked="1"/>
        <c:majorTickMark val="none"/>
        <c:minorTickMark val="none"/>
        <c:tickLblPos val="nextTo"/>
        <c:crossAx val="880933256"/>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1095904936"/>
        <c:axId val="1095905328"/>
      </c:barChart>
      <c:catAx>
        <c:axId val="1095904936"/>
        <c:scaling>
          <c:orientation val="minMax"/>
        </c:scaling>
        <c:delete val="0"/>
        <c:axPos val="b"/>
        <c:numFmt formatCode="General" sourceLinked="1"/>
        <c:majorTickMark val="none"/>
        <c:minorTickMark val="none"/>
        <c:tickLblPos val="none"/>
        <c:spPr>
          <a:ln w="31750">
            <a:solidFill>
              <a:schemeClr val="tx1"/>
            </a:solidFill>
          </a:ln>
        </c:spPr>
        <c:crossAx val="1095905328"/>
        <c:crosses val="autoZero"/>
        <c:auto val="1"/>
        <c:lblAlgn val="ctr"/>
        <c:lblOffset val="0"/>
        <c:noMultiLvlLbl val="0"/>
      </c:catAx>
      <c:valAx>
        <c:axId val="1095905328"/>
        <c:scaling>
          <c:orientation val="minMax"/>
          <c:max val="50"/>
          <c:min val="0"/>
        </c:scaling>
        <c:delete val="1"/>
        <c:axPos val="l"/>
        <c:numFmt formatCode="0.0" sourceLinked="1"/>
        <c:majorTickMark val="out"/>
        <c:minorTickMark val="none"/>
        <c:tickLblPos val="nextTo"/>
        <c:crossAx val="10959049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1095901408"/>
        <c:axId val="1095906112"/>
      </c:barChart>
      <c:catAx>
        <c:axId val="1095901408"/>
        <c:scaling>
          <c:orientation val="minMax"/>
        </c:scaling>
        <c:delete val="0"/>
        <c:axPos val="b"/>
        <c:numFmt formatCode="General" sourceLinked="1"/>
        <c:majorTickMark val="none"/>
        <c:minorTickMark val="none"/>
        <c:tickLblPos val="none"/>
        <c:spPr>
          <a:ln w="31750">
            <a:solidFill>
              <a:schemeClr val="tx1"/>
            </a:solidFill>
          </a:ln>
        </c:spPr>
        <c:crossAx val="1095906112"/>
        <c:crosses val="autoZero"/>
        <c:auto val="1"/>
        <c:lblAlgn val="ctr"/>
        <c:lblOffset val="0"/>
        <c:noMultiLvlLbl val="0"/>
      </c:catAx>
      <c:valAx>
        <c:axId val="1095906112"/>
        <c:scaling>
          <c:orientation val="minMax"/>
          <c:max val="100"/>
          <c:min val="0"/>
        </c:scaling>
        <c:delete val="1"/>
        <c:axPos val="l"/>
        <c:numFmt formatCode="0.0" sourceLinked="1"/>
        <c:majorTickMark val="out"/>
        <c:minorTickMark val="none"/>
        <c:tickLblPos val="nextTo"/>
        <c:crossAx val="10959014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1095906896"/>
        <c:axId val="1095907288"/>
      </c:barChart>
      <c:catAx>
        <c:axId val="1095906896"/>
        <c:scaling>
          <c:orientation val="minMax"/>
        </c:scaling>
        <c:delete val="1"/>
        <c:axPos val="b"/>
        <c:numFmt formatCode="General" sourceLinked="1"/>
        <c:majorTickMark val="none"/>
        <c:minorTickMark val="none"/>
        <c:tickLblPos val="nextTo"/>
        <c:crossAx val="1095907288"/>
        <c:crosses val="autoZero"/>
        <c:auto val="1"/>
        <c:lblAlgn val="ctr"/>
        <c:lblOffset val="0"/>
        <c:noMultiLvlLbl val="0"/>
      </c:catAx>
      <c:valAx>
        <c:axId val="1095907288"/>
        <c:scaling>
          <c:orientation val="minMax"/>
          <c:max val="35"/>
          <c:min val="-15"/>
        </c:scaling>
        <c:delete val="1"/>
        <c:axPos val="l"/>
        <c:numFmt formatCode="0.0" sourceLinked="1"/>
        <c:majorTickMark val="out"/>
        <c:minorTickMark val="none"/>
        <c:tickLblPos val="nextTo"/>
        <c:crossAx val="109590689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1095908072"/>
        <c:axId val="1095908464"/>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1095909248"/>
        <c:axId val="1095908856"/>
      </c:lineChart>
      <c:catAx>
        <c:axId val="1095908072"/>
        <c:scaling>
          <c:orientation val="minMax"/>
        </c:scaling>
        <c:delete val="0"/>
        <c:axPos val="b"/>
        <c:numFmt formatCode="General" sourceLinked="1"/>
        <c:majorTickMark val="none"/>
        <c:minorTickMark val="none"/>
        <c:tickLblPos val="none"/>
        <c:spPr>
          <a:ln w="31750">
            <a:solidFill>
              <a:schemeClr val="tx1"/>
            </a:solidFill>
          </a:ln>
        </c:spPr>
        <c:crossAx val="1095908464"/>
        <c:crosses val="autoZero"/>
        <c:auto val="1"/>
        <c:lblAlgn val="ctr"/>
        <c:lblOffset val="0"/>
        <c:noMultiLvlLbl val="0"/>
      </c:catAx>
      <c:valAx>
        <c:axId val="1095908464"/>
        <c:scaling>
          <c:orientation val="minMax"/>
          <c:max val="100"/>
          <c:min val="0"/>
        </c:scaling>
        <c:delete val="1"/>
        <c:axPos val="l"/>
        <c:numFmt formatCode="0.0" sourceLinked="1"/>
        <c:majorTickMark val="out"/>
        <c:minorTickMark val="none"/>
        <c:tickLblPos val="nextTo"/>
        <c:crossAx val="1095908072"/>
        <c:crosses val="autoZero"/>
        <c:crossBetween val="between"/>
        <c:majorUnit val="15"/>
      </c:valAx>
      <c:valAx>
        <c:axId val="1095908856"/>
        <c:scaling>
          <c:orientation val="minMax"/>
        </c:scaling>
        <c:delete val="0"/>
        <c:axPos val="r"/>
        <c:numFmt formatCode="0.0" sourceLinked="1"/>
        <c:majorTickMark val="none"/>
        <c:minorTickMark val="none"/>
        <c:tickLblPos val="none"/>
        <c:spPr>
          <a:ln>
            <a:noFill/>
          </a:ln>
        </c:spPr>
        <c:crossAx val="1095909248"/>
        <c:crosses val="max"/>
        <c:crossBetween val="between"/>
      </c:valAx>
      <c:catAx>
        <c:axId val="1095909248"/>
        <c:scaling>
          <c:orientation val="minMax"/>
        </c:scaling>
        <c:delete val="1"/>
        <c:axPos val="b"/>
        <c:numFmt formatCode="General" sourceLinked="1"/>
        <c:majorTickMark val="out"/>
        <c:minorTickMark val="none"/>
        <c:tickLblPos val="nextTo"/>
        <c:crossAx val="109590885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1095910032"/>
        <c:axId val="1095910424"/>
      </c:barChart>
      <c:catAx>
        <c:axId val="1095910032"/>
        <c:scaling>
          <c:orientation val="minMax"/>
        </c:scaling>
        <c:delete val="0"/>
        <c:axPos val="b"/>
        <c:numFmt formatCode="General" sourceLinked="1"/>
        <c:majorTickMark val="none"/>
        <c:minorTickMark val="none"/>
        <c:tickLblPos val="none"/>
        <c:spPr>
          <a:ln w="31750">
            <a:solidFill>
              <a:schemeClr val="tx1"/>
            </a:solidFill>
          </a:ln>
        </c:spPr>
        <c:crossAx val="1095910424"/>
        <c:crosses val="autoZero"/>
        <c:auto val="1"/>
        <c:lblAlgn val="ctr"/>
        <c:lblOffset val="0"/>
        <c:noMultiLvlLbl val="0"/>
      </c:catAx>
      <c:valAx>
        <c:axId val="1095910424"/>
        <c:scaling>
          <c:orientation val="minMax"/>
          <c:max val="100"/>
          <c:min val="10"/>
        </c:scaling>
        <c:delete val="1"/>
        <c:axPos val="l"/>
        <c:numFmt formatCode="0.0" sourceLinked="1"/>
        <c:majorTickMark val="out"/>
        <c:minorTickMark val="none"/>
        <c:tickLblPos val="nextTo"/>
        <c:crossAx val="10959100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261934</xdr:colOff>
      <xdr:row>6</xdr:row>
      <xdr:rowOff>152400</xdr:rowOff>
    </xdr:from>
    <xdr:to>
      <xdr:col>8</xdr:col>
      <xdr:colOff>500059</xdr:colOff>
      <xdr:row>13</xdr:row>
      <xdr:rowOff>76200</xdr:rowOff>
    </xdr:to>
    <xdr:sp macro="" textlink="">
      <xdr:nvSpPr>
        <xdr:cNvPr id="2" name="Text Box 1"/>
        <xdr:cNvSpPr txBox="1">
          <a:spLocks noChangeArrowheads="1"/>
        </xdr:cNvSpPr>
      </xdr:nvSpPr>
      <xdr:spPr bwMode="auto">
        <a:xfrm>
          <a:off x="261934" y="1295400"/>
          <a:ext cx="57816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3000" b="1" i="0" u="none" strike="noStrike" baseline="0" smtClean="0">
              <a:solidFill>
                <a:schemeClr val="bg1"/>
              </a:solidFill>
              <a:latin typeface="+mn-lt"/>
              <a:ea typeface="+mn-ea"/>
              <a:cs typeface="+mn-cs"/>
            </a:rPr>
            <a:t>Arion Bank Factbook</a:t>
          </a:r>
        </a:p>
        <a:p>
          <a:pPr algn="l" rtl="0">
            <a:defRPr sz="1000"/>
          </a:pPr>
          <a:r>
            <a:rPr lang="is-IS" sz="2200" b="0" i="0" u="none" strike="noStrike" baseline="0">
              <a:solidFill>
                <a:srgbClr val="FFFFFF"/>
              </a:solidFill>
              <a:latin typeface="Calibri"/>
            </a:rPr>
            <a:t>30.09.2015</a:t>
          </a:r>
        </a:p>
      </xdr:txBody>
    </xdr:sp>
    <xdr:clientData/>
  </xdr:twoCellAnchor>
  <xdr:twoCellAnchor>
    <xdr:from>
      <xdr:col>0</xdr:col>
      <xdr:colOff>0</xdr:colOff>
      <xdr:row>59</xdr:row>
      <xdr:rowOff>142875</xdr:rowOff>
    </xdr:from>
    <xdr:to>
      <xdr:col>11</xdr:col>
      <xdr:colOff>573405</xdr:colOff>
      <xdr:row>61</xdr:row>
      <xdr:rowOff>80645</xdr:rowOff>
    </xdr:to>
    <xdr:sp macro="" textlink="">
      <xdr:nvSpPr>
        <xdr:cNvPr id="3" name="Text Box 2"/>
        <xdr:cNvSpPr txBox="1">
          <a:spLocks noChangeArrowheads="1"/>
        </xdr:cNvSpPr>
      </xdr:nvSpPr>
      <xdr:spPr bwMode="auto">
        <a:xfrm>
          <a:off x="0" y="12325350"/>
          <a:ext cx="794575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Arion Bank hf.</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Borgartún 19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 105 Reykjavík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kt. 581008-0150</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a:p>
          <a:pPr>
            <a:spcAft>
              <a:spcPts val="0"/>
            </a:spcAft>
          </a:pPr>
          <a:r>
            <a:rPr lang="is-IS" sz="1000">
              <a:effectLst/>
              <a:latin typeface="Calibri" panose="020F0502020204030204" pitchFamily="34" charset="0"/>
              <a:ea typeface="MS Mincho" panose="02020609040205080304" pitchFamily="49" charset="-128"/>
              <a:cs typeface="Times New Roman" panose="02020603050405020304" pitchFamily="18" charset="0"/>
            </a:rPr>
            <a:t> </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xdr:txBody>
    </xdr:sp>
    <xdr:clientData/>
  </xdr:twoCellAnchor>
  <xdr:twoCellAnchor>
    <xdr:from>
      <xdr:col>0</xdr:col>
      <xdr:colOff>348615</xdr:colOff>
      <xdr:row>12</xdr:row>
      <xdr:rowOff>100967</xdr:rowOff>
    </xdr:from>
    <xdr:to>
      <xdr:col>2</xdr:col>
      <xdr:colOff>135731</xdr:colOff>
      <xdr:row>12</xdr:row>
      <xdr:rowOff>102394</xdr:rowOff>
    </xdr:to>
    <xdr:cxnSp macro="">
      <xdr:nvCxnSpPr>
        <xdr:cNvPr id="4" name="Straight Connector 3"/>
        <xdr:cNvCxnSpPr/>
      </xdr:nvCxnSpPr>
      <xdr:spPr>
        <a:xfrm>
          <a:off x="348615" y="2386967"/>
          <a:ext cx="1006316" cy="1427"/>
        </a:xfrm>
        <a:prstGeom prst="line">
          <a:avLst/>
        </a:prstGeom>
        <a:ln w="38100">
          <a:solidFill>
            <a:srgbClr val="EB782A"/>
          </a:solidFill>
        </a:ln>
      </xdr:spPr>
      <xdr:style>
        <a:lnRef idx="2">
          <a:schemeClr val="accent6"/>
        </a:lnRef>
        <a:fillRef idx="0">
          <a:schemeClr val="accent6"/>
        </a:fillRef>
        <a:effectRef idx="1">
          <a:schemeClr val="accent6"/>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Standard%20form/2011/06%2030.06.11/1000%20Arion%20banki%20hf/1000%20Arion%20banki%20hf.%20201106%201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arionbanki.is/Finance/Uppgj&#246;r/D&#243;tturf&#233;l&#246;g/Samst&#230;&#240;uskj&#246;l/2010/06%20J&#250;n&#237;/Samst&#230;&#240;a%20Arion%20banki%2030.06.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j&#225;rm&#225;lasvi&#240;/Uppgj&#246;r%20-%20Samst&#230;&#240;a/Handrit/2016/09%20September/Samst&#230;&#240;a%20Arion%20banki%2030.09.2016.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j&#225;rm&#225;lasvi&#240;/Uppgj&#246;r%20-%20Samst&#230;&#240;a/Handrit/2016/09%20September/Q3%20Rekstur,%20efnahagur%20og%20sk&#253;ringar%202016.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sheetName val="Balance set"/>
      <sheetName val="Rekstur"/>
      <sheetName val="Efnahagur"/>
      <sheetName val="Month"/>
      <sheetName val="Samstæða Arion banki 30.09"/>
    </sheetNames>
    <definedNames>
      <definedName name="Assets_CPI_13"/>
      <definedName name="CreditQual_14"/>
      <definedName name="Curr_risk"/>
      <definedName name="Ind_Impaired"/>
      <definedName name="LoansAndRecBySec_1"/>
      <definedName name="LoansAndRecBySec_10"/>
      <definedName name="LoansAndRecBySec_11"/>
      <definedName name="LoansAndRecBySec_2"/>
      <definedName name="LoansAndRecBySec_3"/>
      <definedName name="LoansAndRecBySec_4"/>
      <definedName name="LoansAndRecBySec_5"/>
      <definedName name="LoansAndRecBySec_6"/>
      <definedName name="LoansAndRecBySec_7"/>
      <definedName name="LoansAndRecBySec_8"/>
      <definedName name="LoansAndRecBySec_9"/>
      <definedName name="LTCr_Bank"/>
      <definedName name="LTCr_MML"/>
      <definedName name="LTCr_Other"/>
      <definedName name="LTCr_Prov"/>
      <definedName name="LTCu_14"/>
      <definedName name="LTCu_15"/>
      <definedName name="LTCu_16"/>
      <definedName name="LTCu_17"/>
      <definedName name="LTCu_18"/>
      <definedName name="LTCu_19"/>
      <definedName name="LTCu_20"/>
      <definedName name="LTCu_7"/>
    </definedNames>
    <sheetDataSet>
      <sheetData sheetId="0"/>
      <sheetData sheetId="1">
        <row r="8">
          <cell r="E8">
            <v>46245.858546930001</v>
          </cell>
        </row>
      </sheetData>
      <sheetData sheetId="2">
        <row r="9">
          <cell r="D9">
            <v>85645</v>
          </cell>
        </row>
      </sheetData>
      <sheetData sheetId="3">
        <row r="3">
          <cell r="A3" t="str">
            <v>Lookup</v>
          </cell>
        </row>
      </sheetData>
      <sheetData sheetId="4">
        <row r="3">
          <cell r="A3" t="str">
            <v>BS1000</v>
          </cell>
        </row>
      </sheetData>
      <sheetData sheetId="5"/>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stur"/>
      <sheetName val="Efnahagur"/>
      <sheetName val="Notes#1"/>
      <sheetName val="Notes#3"/>
      <sheetName val="Notes#1 ársuppgjör"/>
      <sheetName val="Notes#2"/>
      <sheetName val="Notes#3  ársuppgjör"/>
      <sheetName val="5 ára yfirlit"/>
      <sheetName val="Hafa í huga"/>
      <sheetName val="Notes#3 (2)"/>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70"/>
  <sheetViews>
    <sheetView tabSelected="1" zoomScale="112" zoomScaleNormal="112" zoomScaleSheetLayoutView="100" zoomScalePageLayoutView="40" workbookViewId="0">
      <selection activeCell="B20" sqref="B20"/>
    </sheetView>
  </sheetViews>
  <sheetFormatPr defaultRowHeight="15"/>
  <cols>
    <col min="1" max="7" width="9.140625" style="245"/>
    <col min="8" max="8" width="19.140625" style="245" customWidth="1"/>
    <col min="9" max="12" width="9.140625" style="245"/>
    <col min="13" max="13" width="9.140625" style="245" customWidth="1"/>
    <col min="14" max="14" width="6.7109375" style="245" customWidth="1"/>
    <col min="15" max="16384" width="9.140625" style="245"/>
  </cols>
  <sheetData>
    <row r="1" spans="1:14">
      <c r="A1" s="301"/>
      <c r="B1" s="301"/>
      <c r="C1" s="301"/>
      <c r="D1" s="301"/>
      <c r="E1" s="301"/>
      <c r="F1" s="301"/>
      <c r="G1" s="301"/>
      <c r="H1" s="301"/>
      <c r="I1" s="301"/>
      <c r="J1" s="301"/>
      <c r="K1" s="301"/>
      <c r="L1" s="301"/>
      <c r="M1" s="301"/>
      <c r="N1" s="301"/>
    </row>
    <row r="2" spans="1:14">
      <c r="A2" s="301"/>
      <c r="B2" s="301"/>
      <c r="C2" s="301"/>
      <c r="D2" s="301"/>
      <c r="E2" s="301"/>
      <c r="F2" s="301"/>
      <c r="G2" s="301"/>
      <c r="H2" s="301"/>
      <c r="I2" s="301"/>
      <c r="J2" s="301"/>
      <c r="K2" s="301"/>
      <c r="L2" s="301"/>
      <c r="M2" s="301"/>
      <c r="N2" s="301"/>
    </row>
    <row r="3" spans="1:14">
      <c r="A3" s="301"/>
      <c r="B3" s="301"/>
      <c r="C3" s="301"/>
      <c r="D3" s="301"/>
      <c r="E3" s="301"/>
      <c r="F3" s="301"/>
      <c r="G3" s="301"/>
      <c r="H3" s="301"/>
      <c r="I3" s="301"/>
      <c r="J3" s="301"/>
      <c r="K3" s="301"/>
      <c r="L3" s="301"/>
      <c r="M3" s="301"/>
      <c r="N3" s="301"/>
    </row>
    <row r="4" spans="1:14">
      <c r="A4" s="301"/>
      <c r="B4" s="301"/>
      <c r="C4" s="301"/>
      <c r="D4" s="301"/>
      <c r="E4" s="301"/>
      <c r="F4" s="301"/>
      <c r="G4" s="301"/>
      <c r="H4" s="301"/>
      <c r="I4" s="301"/>
      <c r="J4" s="301"/>
      <c r="K4" s="301"/>
      <c r="L4" s="301"/>
      <c r="M4" s="301"/>
      <c r="N4" s="301"/>
    </row>
    <row r="5" spans="1:14">
      <c r="A5" s="301"/>
      <c r="B5" s="301"/>
      <c r="C5" s="301"/>
      <c r="D5" s="301"/>
      <c r="E5" s="301"/>
      <c r="F5" s="301"/>
      <c r="G5" s="301"/>
      <c r="H5" s="301"/>
      <c r="I5" s="301"/>
      <c r="J5" s="301"/>
      <c r="K5" s="301"/>
      <c r="L5" s="301"/>
      <c r="M5" s="301"/>
      <c r="N5" s="301"/>
    </row>
    <row r="6" spans="1:14">
      <c r="A6" s="301"/>
      <c r="B6" s="301"/>
      <c r="C6" s="301"/>
      <c r="D6" s="301"/>
      <c r="E6" s="301"/>
      <c r="F6" s="301"/>
      <c r="G6" s="301"/>
      <c r="H6" s="301"/>
      <c r="I6" s="301"/>
      <c r="J6" s="301"/>
      <c r="K6" s="301"/>
      <c r="L6" s="301"/>
      <c r="M6" s="301"/>
      <c r="N6" s="301"/>
    </row>
    <row r="7" spans="1:14">
      <c r="A7" s="301"/>
      <c r="B7" s="301"/>
      <c r="C7" s="301"/>
      <c r="D7" s="301"/>
      <c r="E7" s="301"/>
      <c r="F7" s="301"/>
      <c r="G7" s="301"/>
      <c r="H7" s="301"/>
      <c r="I7" s="301"/>
      <c r="J7" s="301"/>
      <c r="K7" s="301"/>
      <c r="L7" s="301"/>
      <c r="M7" s="301"/>
      <c r="N7" s="301"/>
    </row>
    <row r="8" spans="1:14">
      <c r="A8" s="301"/>
      <c r="B8" s="301"/>
      <c r="C8" s="301"/>
      <c r="D8" s="301"/>
      <c r="E8" s="301"/>
      <c r="F8" s="301"/>
      <c r="G8" s="301"/>
      <c r="H8" s="301"/>
      <c r="I8" s="301"/>
      <c r="J8" s="301"/>
      <c r="K8" s="301"/>
      <c r="L8" s="301"/>
      <c r="M8" s="301"/>
      <c r="N8" s="301"/>
    </row>
    <row r="9" spans="1:14">
      <c r="A9" s="301"/>
      <c r="B9" s="301"/>
      <c r="C9" s="301"/>
      <c r="D9" s="301"/>
      <c r="E9" s="301"/>
      <c r="F9" s="301"/>
      <c r="G9" s="301"/>
      <c r="H9" s="301"/>
      <c r="I9" s="301"/>
      <c r="J9" s="301"/>
      <c r="K9" s="301"/>
      <c r="L9" s="301"/>
      <c r="M9" s="301"/>
      <c r="N9" s="301"/>
    </row>
    <row r="10" spans="1:14">
      <c r="A10" s="301"/>
      <c r="B10" s="301"/>
      <c r="C10" s="301"/>
      <c r="D10" s="301"/>
      <c r="E10" s="301"/>
      <c r="F10" s="301"/>
      <c r="G10" s="301"/>
      <c r="H10" s="301"/>
      <c r="I10" s="301"/>
      <c r="J10" s="301"/>
      <c r="K10" s="301"/>
      <c r="L10" s="301"/>
      <c r="M10" s="301"/>
      <c r="N10" s="301"/>
    </row>
    <row r="11" spans="1:14">
      <c r="A11" s="301"/>
      <c r="B11" s="301"/>
      <c r="C11" s="301"/>
      <c r="D11" s="301"/>
      <c r="E11" s="301"/>
      <c r="F11" s="301"/>
      <c r="G11" s="301"/>
      <c r="H11" s="301"/>
      <c r="I11" s="301"/>
      <c r="J11" s="301"/>
      <c r="K11" s="301"/>
      <c r="L11" s="301"/>
      <c r="M11" s="301"/>
      <c r="N11" s="301"/>
    </row>
    <row r="12" spans="1:14">
      <c r="A12" s="301"/>
      <c r="B12" s="301"/>
      <c r="C12" s="301"/>
      <c r="D12" s="301"/>
      <c r="E12" s="301"/>
      <c r="F12" s="301"/>
      <c r="G12" s="301"/>
      <c r="H12" s="301"/>
      <c r="I12" s="301"/>
      <c r="J12" s="301"/>
      <c r="K12" s="301"/>
      <c r="L12" s="301"/>
      <c r="M12" s="301"/>
      <c r="N12" s="301"/>
    </row>
    <row r="13" spans="1:14">
      <c r="A13" s="301"/>
      <c r="B13" s="301"/>
      <c r="C13" s="301"/>
      <c r="D13" s="301"/>
      <c r="E13" s="301"/>
      <c r="F13" s="301"/>
      <c r="G13" s="301"/>
      <c r="H13" s="301"/>
      <c r="I13" s="301"/>
      <c r="J13" s="301"/>
      <c r="K13" s="301"/>
      <c r="L13" s="301"/>
      <c r="M13" s="301"/>
      <c r="N13" s="301"/>
    </row>
    <row r="14" spans="1:14">
      <c r="A14" s="301"/>
      <c r="B14" s="301"/>
      <c r="C14" s="301"/>
      <c r="D14" s="301"/>
      <c r="E14" s="301"/>
      <c r="F14" s="301"/>
      <c r="G14" s="301"/>
      <c r="H14" s="301"/>
      <c r="I14" s="301"/>
      <c r="J14" s="301"/>
      <c r="K14" s="301"/>
      <c r="L14" s="301"/>
      <c r="M14" s="301"/>
      <c r="N14" s="301"/>
    </row>
    <row r="15" spans="1:14">
      <c r="A15" s="301"/>
      <c r="B15" s="301"/>
      <c r="C15" s="301"/>
      <c r="D15" s="301"/>
      <c r="E15" s="301"/>
      <c r="F15" s="301"/>
      <c r="G15" s="301"/>
      <c r="H15" s="301"/>
      <c r="I15" s="301"/>
      <c r="J15" s="301"/>
      <c r="K15" s="301"/>
      <c r="L15" s="301"/>
      <c r="M15" s="301"/>
      <c r="N15" s="301"/>
    </row>
    <row r="16" spans="1:14">
      <c r="A16" s="301"/>
      <c r="B16" s="301"/>
      <c r="C16" s="301"/>
      <c r="D16" s="301"/>
      <c r="E16" s="301"/>
      <c r="F16" s="301"/>
      <c r="G16" s="301"/>
      <c r="H16" s="301"/>
      <c r="I16" s="301"/>
      <c r="J16" s="301"/>
      <c r="K16" s="301"/>
      <c r="L16" s="301"/>
      <c r="M16" s="301"/>
      <c r="N16" s="301"/>
    </row>
    <row r="17" spans="1:14">
      <c r="A17" s="301"/>
      <c r="B17" s="301"/>
      <c r="C17" s="301"/>
      <c r="D17" s="301"/>
      <c r="E17" s="301"/>
      <c r="F17" s="301"/>
      <c r="G17" s="301"/>
      <c r="H17" s="301"/>
      <c r="I17" s="301"/>
      <c r="J17" s="301"/>
      <c r="K17" s="301"/>
      <c r="L17" s="301"/>
      <c r="M17" s="301"/>
      <c r="N17" s="301"/>
    </row>
    <row r="18" spans="1:14">
      <c r="A18" s="301"/>
      <c r="B18" s="301"/>
      <c r="C18" s="301"/>
      <c r="D18" s="301"/>
      <c r="E18" s="301"/>
      <c r="F18" s="301"/>
      <c r="G18" s="301"/>
      <c r="H18" s="301"/>
      <c r="I18" s="301"/>
      <c r="J18" s="301"/>
      <c r="K18" s="301"/>
      <c r="L18" s="301"/>
      <c r="M18" s="301"/>
      <c r="N18" s="301"/>
    </row>
    <row r="19" spans="1:14">
      <c r="A19" s="301"/>
      <c r="B19" s="301"/>
      <c r="C19" s="301"/>
      <c r="D19" s="301"/>
      <c r="E19" s="301"/>
      <c r="F19" s="301"/>
      <c r="G19" s="301"/>
      <c r="H19" s="301"/>
      <c r="I19" s="301"/>
      <c r="J19" s="301"/>
      <c r="K19" s="301"/>
      <c r="L19" s="301"/>
      <c r="M19" s="301"/>
      <c r="N19" s="301"/>
    </row>
    <row r="20" spans="1:14">
      <c r="A20" s="301"/>
      <c r="B20" s="301"/>
      <c r="C20" s="301"/>
      <c r="D20" s="301"/>
      <c r="E20" s="301"/>
      <c r="F20" s="301"/>
      <c r="G20" s="301"/>
      <c r="H20" s="301"/>
      <c r="I20" s="301"/>
      <c r="J20" s="301"/>
      <c r="K20" s="301"/>
      <c r="L20" s="301"/>
      <c r="M20" s="301"/>
      <c r="N20" s="301"/>
    </row>
    <row r="21" spans="1:14">
      <c r="A21" s="301"/>
      <c r="B21" s="301"/>
      <c r="C21" s="301"/>
      <c r="D21" s="301"/>
      <c r="E21" s="301"/>
      <c r="F21" s="301"/>
      <c r="G21" s="301"/>
      <c r="H21" s="301"/>
      <c r="I21" s="301"/>
      <c r="J21" s="301"/>
      <c r="K21" s="301"/>
      <c r="L21" s="301"/>
      <c r="M21" s="301"/>
      <c r="N21" s="301"/>
    </row>
    <row r="22" spans="1:14">
      <c r="A22" s="301"/>
      <c r="B22" s="301"/>
      <c r="C22" s="301"/>
      <c r="D22" s="301"/>
      <c r="E22" s="301"/>
      <c r="F22" s="301"/>
      <c r="G22" s="301"/>
      <c r="H22" s="301"/>
      <c r="I22" s="301"/>
      <c r="J22" s="301"/>
      <c r="K22" s="301"/>
      <c r="L22" s="301"/>
      <c r="M22" s="301"/>
      <c r="N22" s="301"/>
    </row>
    <row r="23" spans="1:14">
      <c r="A23" s="301"/>
      <c r="B23" s="301"/>
      <c r="C23" s="301"/>
      <c r="D23" s="301"/>
      <c r="E23" s="301"/>
      <c r="F23" s="301"/>
      <c r="G23" s="301"/>
      <c r="H23" s="301"/>
      <c r="I23" s="301"/>
      <c r="J23" s="301"/>
      <c r="K23" s="301"/>
      <c r="L23" s="301"/>
      <c r="M23" s="301"/>
      <c r="N23" s="301"/>
    </row>
    <row r="24" spans="1:14">
      <c r="A24" s="301"/>
      <c r="B24" s="301"/>
      <c r="C24" s="301"/>
      <c r="D24" s="301"/>
      <c r="E24" s="301"/>
      <c r="F24" s="301"/>
      <c r="G24" s="301"/>
      <c r="H24" s="301"/>
      <c r="I24" s="301"/>
      <c r="J24" s="301"/>
      <c r="K24" s="301"/>
      <c r="L24" s="301"/>
      <c r="M24" s="301"/>
      <c r="N24" s="301"/>
    </row>
    <row r="25" spans="1:14">
      <c r="A25" s="301"/>
      <c r="B25" s="301"/>
      <c r="C25" s="301"/>
      <c r="D25" s="301"/>
      <c r="E25" s="301"/>
      <c r="F25" s="301"/>
      <c r="G25" s="301"/>
      <c r="H25" s="301"/>
      <c r="I25" s="301"/>
      <c r="J25" s="301"/>
      <c r="K25" s="301"/>
      <c r="L25" s="301"/>
      <c r="M25" s="301"/>
      <c r="N25" s="301"/>
    </row>
    <row r="26" spans="1:14">
      <c r="A26" s="301"/>
      <c r="B26" s="301"/>
      <c r="C26" s="301"/>
      <c r="D26" s="301"/>
      <c r="E26" s="301"/>
      <c r="F26" s="301"/>
      <c r="G26" s="301"/>
      <c r="H26" s="301"/>
      <c r="I26" s="301"/>
      <c r="J26" s="301"/>
      <c r="K26" s="301"/>
      <c r="L26" s="301"/>
      <c r="M26" s="301"/>
      <c r="N26" s="301"/>
    </row>
    <row r="27" spans="1:14">
      <c r="A27" s="301"/>
      <c r="B27" s="301"/>
      <c r="C27" s="301"/>
      <c r="D27" s="301"/>
      <c r="E27" s="301"/>
      <c r="F27" s="301"/>
      <c r="G27" s="301"/>
      <c r="H27" s="301"/>
      <c r="I27" s="301"/>
      <c r="J27" s="301"/>
      <c r="K27" s="301"/>
      <c r="L27" s="301"/>
      <c r="M27" s="301"/>
      <c r="N27" s="301"/>
    </row>
    <row r="28" spans="1:14">
      <c r="A28" s="301"/>
      <c r="B28" s="301"/>
      <c r="C28" s="301"/>
      <c r="D28" s="301"/>
      <c r="E28" s="301"/>
      <c r="F28" s="301"/>
      <c r="G28" s="301"/>
      <c r="H28" s="301"/>
      <c r="I28" s="301"/>
      <c r="J28" s="301"/>
      <c r="K28" s="301"/>
      <c r="L28" s="301"/>
      <c r="M28" s="301"/>
      <c r="N28" s="301"/>
    </row>
    <row r="29" spans="1:14">
      <c r="A29" s="301"/>
      <c r="B29" s="301"/>
      <c r="C29" s="301"/>
      <c r="D29" s="301"/>
      <c r="E29" s="301"/>
      <c r="F29" s="301"/>
      <c r="G29" s="301"/>
      <c r="H29" s="301"/>
      <c r="I29" s="301"/>
      <c r="J29" s="301"/>
      <c r="K29" s="301"/>
      <c r="L29" s="301"/>
      <c r="M29" s="301"/>
      <c r="N29" s="301"/>
    </row>
    <row r="30" spans="1:14">
      <c r="A30" s="301"/>
      <c r="B30" s="301"/>
      <c r="C30" s="301"/>
      <c r="D30" s="301"/>
      <c r="E30" s="301"/>
      <c r="F30" s="301"/>
      <c r="G30" s="301"/>
      <c r="H30" s="301"/>
      <c r="I30" s="301"/>
      <c r="J30" s="301"/>
      <c r="K30" s="301"/>
      <c r="L30" s="301"/>
      <c r="M30" s="301"/>
      <c r="N30" s="301"/>
    </row>
    <row r="31" spans="1:14">
      <c r="A31" s="301"/>
      <c r="B31" s="301"/>
      <c r="C31" s="301"/>
      <c r="D31" s="301"/>
      <c r="E31" s="301"/>
      <c r="F31" s="301"/>
      <c r="G31" s="301"/>
      <c r="H31" s="301"/>
      <c r="I31" s="301"/>
      <c r="J31" s="301"/>
      <c r="K31" s="301"/>
      <c r="L31" s="301"/>
      <c r="M31" s="301"/>
      <c r="N31" s="301"/>
    </row>
    <row r="32" spans="1:14">
      <c r="A32" s="301"/>
      <c r="B32" s="301"/>
      <c r="C32" s="301"/>
      <c r="D32" s="301"/>
      <c r="E32" s="301"/>
      <c r="F32" s="301"/>
      <c r="G32" s="301"/>
      <c r="H32" s="301"/>
      <c r="I32" s="301"/>
      <c r="J32" s="301"/>
      <c r="K32" s="301"/>
      <c r="L32" s="301"/>
      <c r="M32" s="301"/>
      <c r="N32" s="301"/>
    </row>
    <row r="33" spans="1:14">
      <c r="A33" s="301"/>
      <c r="B33" s="301"/>
      <c r="C33" s="301"/>
      <c r="D33" s="301"/>
      <c r="E33" s="301"/>
      <c r="F33" s="301"/>
      <c r="G33" s="301"/>
      <c r="H33" s="301"/>
      <c r="I33" s="301"/>
      <c r="J33" s="301"/>
      <c r="K33" s="301"/>
      <c r="L33" s="301"/>
      <c r="M33" s="301"/>
      <c r="N33" s="301"/>
    </row>
    <row r="34" spans="1:14">
      <c r="A34" s="301"/>
      <c r="B34" s="301"/>
      <c r="C34" s="301"/>
      <c r="D34" s="301"/>
      <c r="E34" s="301"/>
      <c r="F34" s="301"/>
      <c r="G34" s="301"/>
      <c r="H34" s="301"/>
      <c r="I34" s="301"/>
      <c r="J34" s="301"/>
      <c r="K34" s="301"/>
      <c r="L34" s="301"/>
      <c r="M34" s="301"/>
      <c r="N34" s="301"/>
    </row>
    <row r="35" spans="1:14">
      <c r="A35" s="301"/>
      <c r="B35" s="301"/>
      <c r="C35" s="301"/>
      <c r="D35" s="301"/>
      <c r="E35" s="301"/>
      <c r="F35" s="301"/>
      <c r="G35" s="301"/>
      <c r="H35" s="301"/>
      <c r="I35" s="301"/>
      <c r="J35" s="301"/>
      <c r="K35" s="301"/>
      <c r="L35" s="301"/>
      <c r="M35" s="301"/>
      <c r="N35" s="301"/>
    </row>
    <row r="36" spans="1:14">
      <c r="A36" s="301"/>
      <c r="B36" s="301"/>
      <c r="C36" s="301"/>
      <c r="D36" s="301"/>
      <c r="E36" s="301"/>
      <c r="F36" s="301"/>
      <c r="G36" s="301"/>
      <c r="H36" s="301"/>
      <c r="I36" s="301"/>
      <c r="J36" s="301"/>
      <c r="K36" s="301"/>
      <c r="L36" s="301"/>
      <c r="M36" s="301"/>
      <c r="N36" s="301"/>
    </row>
    <row r="37" spans="1:14">
      <c r="A37" s="301"/>
      <c r="B37" s="301"/>
      <c r="C37" s="301"/>
      <c r="D37" s="301"/>
      <c r="E37" s="301"/>
      <c r="F37" s="301"/>
      <c r="G37" s="301"/>
      <c r="H37" s="301"/>
      <c r="I37" s="301"/>
      <c r="J37" s="301"/>
      <c r="K37" s="301"/>
      <c r="L37" s="301"/>
      <c r="M37" s="301"/>
      <c r="N37" s="301"/>
    </row>
    <row r="38" spans="1:14">
      <c r="A38" s="301"/>
      <c r="B38" s="301"/>
      <c r="C38" s="301"/>
      <c r="D38" s="301"/>
      <c r="E38" s="301"/>
      <c r="F38" s="301"/>
      <c r="G38" s="301"/>
      <c r="H38" s="301"/>
      <c r="I38" s="301"/>
      <c r="J38" s="301"/>
      <c r="K38" s="301"/>
      <c r="L38" s="301"/>
      <c r="M38" s="301"/>
      <c r="N38" s="301"/>
    </row>
    <row r="39" spans="1:14">
      <c r="A39" s="301"/>
      <c r="B39" s="301"/>
      <c r="C39" s="301"/>
      <c r="D39" s="301"/>
      <c r="E39" s="301"/>
      <c r="F39" s="301"/>
      <c r="G39" s="301"/>
      <c r="H39" s="301"/>
      <c r="I39" s="301"/>
      <c r="J39" s="301"/>
      <c r="K39" s="301"/>
      <c r="L39" s="301"/>
      <c r="M39" s="301"/>
      <c r="N39" s="301"/>
    </row>
    <row r="40" spans="1:14">
      <c r="A40" s="301"/>
      <c r="B40" s="301"/>
      <c r="C40" s="301"/>
      <c r="D40" s="301"/>
      <c r="E40" s="301"/>
      <c r="F40" s="301"/>
      <c r="G40" s="301"/>
      <c r="H40" s="301"/>
      <c r="I40" s="301"/>
      <c r="J40" s="301"/>
      <c r="K40" s="301"/>
      <c r="L40" s="301"/>
      <c r="M40" s="301"/>
      <c r="N40" s="301"/>
    </row>
    <row r="41" spans="1:14">
      <c r="A41" s="301"/>
      <c r="B41" s="301"/>
      <c r="C41" s="301"/>
      <c r="D41" s="301"/>
      <c r="E41" s="301"/>
      <c r="F41" s="301"/>
      <c r="G41" s="301"/>
      <c r="H41" s="301"/>
      <c r="I41" s="301"/>
      <c r="J41" s="301"/>
      <c r="K41" s="301"/>
      <c r="L41" s="301"/>
      <c r="M41" s="301"/>
      <c r="N41" s="301"/>
    </row>
    <row r="42" spans="1:14">
      <c r="A42" s="301"/>
      <c r="B42" s="301"/>
      <c r="C42" s="301"/>
      <c r="D42" s="301"/>
      <c r="E42" s="301"/>
      <c r="F42" s="301"/>
      <c r="G42" s="301"/>
      <c r="H42" s="301"/>
      <c r="I42" s="301"/>
      <c r="J42" s="301"/>
      <c r="K42" s="301"/>
      <c r="L42" s="301"/>
      <c r="M42" s="301"/>
      <c r="N42" s="301"/>
    </row>
    <row r="43" spans="1:14">
      <c r="A43" s="301"/>
      <c r="B43" s="301"/>
      <c r="C43" s="301"/>
      <c r="D43" s="301"/>
      <c r="E43" s="301"/>
      <c r="F43" s="301"/>
      <c r="G43" s="301"/>
      <c r="H43" s="301"/>
      <c r="I43" s="301"/>
      <c r="J43" s="301"/>
      <c r="K43" s="301"/>
      <c r="L43" s="301"/>
      <c r="M43" s="301"/>
      <c r="N43" s="301"/>
    </row>
    <row r="44" spans="1:14">
      <c r="A44" s="301"/>
      <c r="B44" s="301"/>
      <c r="C44" s="301"/>
      <c r="D44" s="301"/>
      <c r="E44" s="301"/>
      <c r="F44" s="301"/>
      <c r="G44" s="301"/>
      <c r="H44" s="301"/>
      <c r="I44" s="301"/>
      <c r="J44" s="301"/>
      <c r="K44" s="301"/>
      <c r="L44" s="301"/>
      <c r="M44" s="301"/>
      <c r="N44" s="301"/>
    </row>
    <row r="45" spans="1:14">
      <c r="A45" s="301"/>
      <c r="B45" s="301"/>
      <c r="C45" s="301"/>
      <c r="D45" s="301"/>
      <c r="E45" s="301"/>
      <c r="F45" s="301"/>
      <c r="G45" s="301"/>
      <c r="H45" s="301"/>
      <c r="I45" s="301"/>
      <c r="J45" s="301"/>
      <c r="K45" s="301"/>
      <c r="L45" s="301"/>
      <c r="M45" s="301"/>
      <c r="N45" s="301"/>
    </row>
    <row r="46" spans="1:14">
      <c r="A46" s="301"/>
      <c r="B46" s="301"/>
      <c r="C46" s="301"/>
      <c r="D46" s="301"/>
      <c r="E46" s="301"/>
      <c r="F46" s="301"/>
      <c r="G46" s="301"/>
      <c r="H46" s="301"/>
      <c r="I46" s="301"/>
      <c r="J46" s="301"/>
      <c r="K46" s="301"/>
      <c r="L46" s="301"/>
      <c r="M46" s="301"/>
      <c r="N46" s="301"/>
    </row>
    <row r="47" spans="1:14">
      <c r="A47" s="301"/>
      <c r="B47" s="301"/>
      <c r="C47" s="301"/>
      <c r="D47" s="301"/>
      <c r="E47" s="301"/>
      <c r="F47" s="301"/>
      <c r="G47" s="301"/>
      <c r="H47" s="301"/>
      <c r="I47" s="301"/>
      <c r="J47" s="301"/>
      <c r="K47" s="301"/>
      <c r="L47" s="301"/>
      <c r="M47" s="301"/>
      <c r="N47" s="301"/>
    </row>
    <row r="48" spans="1:14">
      <c r="A48" s="301"/>
      <c r="B48" s="301"/>
      <c r="C48" s="301"/>
      <c r="D48" s="301"/>
      <c r="E48" s="301"/>
      <c r="F48" s="301"/>
      <c r="G48" s="301"/>
      <c r="H48" s="301"/>
      <c r="I48" s="301"/>
      <c r="J48" s="301"/>
      <c r="K48" s="301"/>
      <c r="L48" s="301"/>
      <c r="M48" s="301"/>
      <c r="N48" s="301"/>
    </row>
    <row r="49" spans="1:14">
      <c r="A49" s="301"/>
      <c r="B49" s="301"/>
      <c r="C49" s="301"/>
      <c r="D49" s="301"/>
      <c r="E49" s="301"/>
      <c r="F49" s="301"/>
      <c r="G49" s="301"/>
      <c r="H49" s="301"/>
      <c r="I49" s="301"/>
      <c r="J49" s="301"/>
      <c r="K49" s="301"/>
      <c r="L49" s="301"/>
      <c r="M49" s="301"/>
      <c r="N49" s="301"/>
    </row>
    <row r="50" spans="1:14">
      <c r="A50" s="301"/>
      <c r="B50" s="301"/>
      <c r="C50" s="301"/>
      <c r="D50" s="301"/>
      <c r="E50" s="301"/>
      <c r="F50" s="301"/>
      <c r="G50" s="301"/>
      <c r="H50" s="301"/>
      <c r="I50" s="301"/>
      <c r="J50" s="301"/>
      <c r="K50" s="301"/>
      <c r="L50" s="301"/>
      <c r="M50" s="301"/>
      <c r="N50" s="301"/>
    </row>
    <row r="51" spans="1:14">
      <c r="A51" s="301"/>
      <c r="B51" s="301"/>
      <c r="C51" s="301"/>
      <c r="D51" s="301"/>
      <c r="E51" s="301"/>
      <c r="F51" s="301"/>
      <c r="G51" s="301"/>
      <c r="H51" s="301"/>
      <c r="I51" s="301"/>
      <c r="J51" s="301"/>
      <c r="K51" s="301"/>
      <c r="L51" s="301"/>
      <c r="M51" s="301"/>
      <c r="N51" s="301"/>
    </row>
    <row r="52" spans="1:14">
      <c r="A52" s="301"/>
      <c r="B52" s="301"/>
      <c r="C52" s="301"/>
      <c r="D52" s="301"/>
      <c r="E52" s="301"/>
      <c r="F52" s="301"/>
      <c r="G52" s="301"/>
      <c r="H52" s="301"/>
      <c r="I52" s="301"/>
      <c r="J52" s="301"/>
      <c r="K52" s="301"/>
      <c r="L52" s="301"/>
      <c r="M52" s="301"/>
      <c r="N52" s="301"/>
    </row>
    <row r="53" spans="1:14" ht="89.25" customHeight="1">
      <c r="A53" s="301"/>
      <c r="B53" s="301"/>
      <c r="C53" s="301"/>
      <c r="D53" s="301"/>
      <c r="E53" s="301"/>
      <c r="F53" s="301"/>
      <c r="G53" s="301"/>
      <c r="H53" s="301"/>
      <c r="I53" s="301"/>
      <c r="J53" s="301"/>
      <c r="K53" s="301"/>
      <c r="L53" s="301"/>
      <c r="M53" s="301"/>
      <c r="N53" s="301"/>
    </row>
    <row r="54" spans="1:14">
      <c r="A54" s="301"/>
      <c r="B54" s="301"/>
      <c r="C54" s="301"/>
      <c r="D54" s="301"/>
      <c r="E54" s="301"/>
      <c r="F54" s="301"/>
      <c r="G54" s="301"/>
      <c r="H54" s="301"/>
      <c r="I54" s="301"/>
      <c r="J54" s="301"/>
      <c r="K54" s="301"/>
      <c r="L54" s="301"/>
      <c r="M54" s="301"/>
      <c r="N54" s="301"/>
    </row>
    <row r="55" spans="1:14">
      <c r="A55" s="301"/>
      <c r="B55" s="301"/>
      <c r="C55" s="301"/>
      <c r="D55" s="301"/>
      <c r="E55" s="301"/>
      <c r="F55" s="301"/>
      <c r="G55" s="301"/>
      <c r="H55" s="301"/>
      <c r="I55" s="301"/>
      <c r="J55" s="301"/>
      <c r="K55" s="301"/>
      <c r="L55" s="301"/>
      <c r="M55" s="301"/>
      <c r="N55" s="301"/>
    </row>
    <row r="56" spans="1:14">
      <c r="A56" s="301"/>
      <c r="B56" s="301"/>
      <c r="C56" s="301"/>
      <c r="D56" s="301"/>
      <c r="E56" s="301"/>
      <c r="F56" s="301"/>
      <c r="G56" s="301"/>
      <c r="H56" s="301"/>
      <c r="I56" s="301"/>
      <c r="J56" s="301"/>
      <c r="K56" s="301"/>
      <c r="L56" s="301"/>
      <c r="M56" s="301"/>
      <c r="N56" s="301"/>
    </row>
    <row r="57" spans="1:14">
      <c r="A57" s="301"/>
      <c r="B57" s="301"/>
      <c r="C57" s="301"/>
      <c r="D57" s="301"/>
      <c r="E57" s="301"/>
      <c r="F57" s="301"/>
      <c r="G57" s="301"/>
      <c r="H57" s="301"/>
      <c r="I57" s="301"/>
      <c r="J57" s="301"/>
      <c r="K57" s="301"/>
      <c r="L57" s="301"/>
      <c r="M57" s="301"/>
      <c r="N57" s="301"/>
    </row>
    <row r="58" spans="1:14">
      <c r="A58" s="301"/>
      <c r="B58" s="301"/>
      <c r="C58" s="301"/>
      <c r="D58" s="301"/>
      <c r="E58" s="301"/>
      <c r="F58" s="301"/>
      <c r="G58" s="301"/>
      <c r="H58" s="301"/>
      <c r="I58" s="301"/>
      <c r="J58" s="301"/>
      <c r="K58" s="301"/>
      <c r="L58" s="301"/>
      <c r="M58" s="301"/>
      <c r="N58" s="301"/>
    </row>
    <row r="59" spans="1:14">
      <c r="A59" s="301"/>
      <c r="B59" s="301"/>
      <c r="C59" s="301"/>
      <c r="D59" s="301"/>
      <c r="E59" s="301"/>
      <c r="F59" s="301"/>
      <c r="G59" s="301"/>
      <c r="H59" s="301"/>
      <c r="I59" s="301"/>
      <c r="J59" s="301"/>
      <c r="K59" s="301"/>
      <c r="L59" s="301"/>
      <c r="M59" s="301"/>
      <c r="N59" s="301"/>
    </row>
    <row r="60" spans="1:14">
      <c r="A60" s="301"/>
      <c r="B60" s="301"/>
      <c r="C60" s="301"/>
      <c r="D60" s="301"/>
      <c r="E60" s="301"/>
      <c r="F60" s="301"/>
      <c r="G60" s="301"/>
      <c r="H60" s="301"/>
      <c r="I60" s="301"/>
      <c r="J60" s="301"/>
      <c r="K60" s="301"/>
      <c r="L60" s="301"/>
      <c r="M60" s="301"/>
      <c r="N60" s="301"/>
    </row>
    <row r="61" spans="1:14">
      <c r="A61" s="301"/>
      <c r="B61" s="301"/>
      <c r="C61" s="301"/>
      <c r="D61" s="301"/>
      <c r="E61" s="301"/>
      <c r="F61" s="301"/>
      <c r="G61" s="301"/>
      <c r="H61" s="301"/>
      <c r="I61" s="301"/>
      <c r="J61" s="301"/>
      <c r="K61" s="301"/>
      <c r="L61" s="301"/>
      <c r="M61" s="301"/>
      <c r="N61" s="301"/>
    </row>
    <row r="62" spans="1:14">
      <c r="A62" s="301"/>
      <c r="B62" s="301"/>
      <c r="C62" s="301"/>
      <c r="D62" s="301"/>
      <c r="E62" s="301"/>
      <c r="F62" s="301"/>
      <c r="G62" s="301"/>
      <c r="H62" s="301"/>
      <c r="I62" s="301"/>
      <c r="J62" s="301"/>
      <c r="K62" s="301"/>
      <c r="L62" s="301"/>
      <c r="M62" s="301"/>
      <c r="N62" s="301"/>
    </row>
    <row r="63" spans="1:14">
      <c r="A63" s="301"/>
      <c r="B63" s="301"/>
      <c r="C63" s="301"/>
      <c r="D63" s="301"/>
      <c r="E63" s="301"/>
      <c r="F63" s="301"/>
      <c r="G63" s="301"/>
      <c r="H63" s="301"/>
      <c r="I63" s="301"/>
      <c r="J63" s="301"/>
      <c r="K63" s="301"/>
      <c r="L63" s="301"/>
      <c r="M63" s="301"/>
      <c r="N63" s="301"/>
    </row>
    <row r="64" spans="1:14">
      <c r="A64" s="301"/>
      <c r="B64" s="301"/>
      <c r="C64" s="301"/>
      <c r="D64" s="301"/>
      <c r="E64" s="301"/>
      <c r="F64" s="301"/>
      <c r="G64" s="301"/>
      <c r="H64" s="301"/>
      <c r="I64" s="301"/>
      <c r="J64" s="301"/>
      <c r="K64" s="301"/>
      <c r="L64" s="301"/>
      <c r="M64" s="301"/>
      <c r="N64" s="301"/>
    </row>
    <row r="65" spans="1:14">
      <c r="A65" s="301"/>
      <c r="B65" s="301"/>
      <c r="C65" s="301"/>
      <c r="D65" s="301"/>
      <c r="E65" s="301"/>
      <c r="F65" s="301"/>
      <c r="G65" s="301"/>
      <c r="H65" s="301"/>
      <c r="I65" s="301"/>
      <c r="J65" s="301"/>
      <c r="K65" s="301"/>
      <c r="L65" s="301"/>
      <c r="M65" s="301"/>
      <c r="N65" s="301"/>
    </row>
    <row r="66" spans="1:14">
      <c r="A66" s="301"/>
      <c r="B66" s="301"/>
      <c r="C66" s="301"/>
      <c r="D66" s="301"/>
      <c r="E66" s="301"/>
      <c r="F66" s="301"/>
      <c r="G66" s="301"/>
      <c r="H66" s="301"/>
      <c r="I66" s="301"/>
      <c r="J66" s="301"/>
      <c r="K66" s="301"/>
      <c r="L66" s="301"/>
      <c r="M66" s="301"/>
      <c r="N66" s="301"/>
    </row>
    <row r="67" spans="1:14">
      <c r="A67" s="301"/>
      <c r="B67" s="301"/>
      <c r="C67" s="301"/>
      <c r="D67" s="301"/>
      <c r="E67" s="301"/>
      <c r="F67" s="301"/>
      <c r="G67" s="301"/>
      <c r="H67" s="301"/>
      <c r="I67" s="301"/>
      <c r="J67" s="301"/>
      <c r="K67" s="301"/>
      <c r="L67" s="301"/>
      <c r="M67" s="301"/>
      <c r="N67" s="301"/>
    </row>
    <row r="68" spans="1:14">
      <c r="A68" s="301"/>
      <c r="B68" s="301"/>
      <c r="C68" s="301"/>
      <c r="D68" s="301"/>
      <c r="E68" s="301"/>
      <c r="F68" s="301"/>
      <c r="G68" s="301"/>
      <c r="H68" s="301"/>
      <c r="I68" s="301"/>
      <c r="J68" s="301"/>
      <c r="K68" s="301"/>
      <c r="L68" s="301"/>
      <c r="M68" s="301"/>
      <c r="N68" s="301"/>
    </row>
    <row r="69" spans="1:14" ht="9" customHeight="1">
      <c r="A69" s="301"/>
      <c r="B69" s="301"/>
      <c r="C69" s="301"/>
      <c r="D69" s="301"/>
      <c r="E69" s="301"/>
      <c r="F69" s="301"/>
      <c r="G69" s="301"/>
      <c r="H69" s="301"/>
      <c r="I69" s="301"/>
      <c r="J69" s="301"/>
      <c r="K69" s="301"/>
      <c r="L69" s="301"/>
      <c r="M69" s="301"/>
      <c r="N69" s="301"/>
    </row>
    <row r="70" spans="1:14">
      <c r="A70" s="301"/>
      <c r="B70" s="301"/>
      <c r="C70" s="301"/>
      <c r="D70" s="301"/>
      <c r="E70" s="301"/>
      <c r="F70" s="301"/>
      <c r="G70" s="301"/>
      <c r="H70" s="301"/>
      <c r="I70" s="301"/>
      <c r="J70" s="301"/>
      <c r="K70" s="301"/>
      <c r="L70" s="301"/>
      <c r="M70" s="301"/>
      <c r="N70" s="301"/>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82"/>
  <sheetViews>
    <sheetView zoomScaleNormal="100" workbookViewId="0"/>
  </sheetViews>
  <sheetFormatPr defaultRowHeight="15"/>
  <cols>
    <col min="1" max="1" width="42.28515625" style="251" customWidth="1"/>
    <col min="2" max="10" width="9" style="251" customWidth="1"/>
    <col min="11" max="11" width="9.28515625" style="251" customWidth="1"/>
    <col min="12" max="16384" width="9.140625" style="251"/>
  </cols>
  <sheetData>
    <row r="1" spans="1:11" ht="27.75" customHeight="1">
      <c r="A1" s="256" t="s">
        <v>345</v>
      </c>
      <c r="B1" s="257"/>
      <c r="C1" s="257"/>
      <c r="D1" s="257"/>
      <c r="E1" s="257"/>
      <c r="F1" s="257"/>
      <c r="G1" s="257"/>
      <c r="H1" s="257"/>
      <c r="I1" s="257"/>
      <c r="J1" s="257"/>
    </row>
    <row r="2" spans="1:11" ht="15.75" thickBot="1">
      <c r="A2" s="249" t="s">
        <v>324</v>
      </c>
      <c r="B2" s="250" t="s">
        <v>281</v>
      </c>
      <c r="C2" s="250" t="s">
        <v>280</v>
      </c>
      <c r="D2" s="250" t="s">
        <v>279</v>
      </c>
      <c r="E2" s="250" t="s">
        <v>278</v>
      </c>
      <c r="F2" s="250" t="s">
        <v>277</v>
      </c>
      <c r="G2" s="250" t="s">
        <v>276</v>
      </c>
      <c r="H2" s="250" t="s">
        <v>275</v>
      </c>
      <c r="I2" s="250" t="s">
        <v>274</v>
      </c>
      <c r="J2" s="250" t="s">
        <v>273</v>
      </c>
    </row>
    <row r="3" spans="1:11" ht="15.75" thickTop="1">
      <c r="A3" s="274"/>
      <c r="B3" s="275"/>
      <c r="C3" s="275"/>
      <c r="D3" s="275"/>
      <c r="E3" s="275"/>
      <c r="F3" s="275"/>
      <c r="G3" s="275"/>
      <c r="H3" s="275"/>
      <c r="I3" s="275"/>
      <c r="J3" s="275"/>
    </row>
    <row r="4" spans="1:11">
      <c r="A4" s="252" t="s">
        <v>101</v>
      </c>
      <c r="B4" s="254"/>
      <c r="C4" s="254"/>
      <c r="D4" s="254"/>
      <c r="E4" s="254"/>
      <c r="F4" s="254"/>
      <c r="G4" s="254"/>
      <c r="H4" s="254"/>
      <c r="I4" s="254"/>
      <c r="J4" s="254"/>
    </row>
    <row r="5" spans="1:11">
      <c r="A5" s="276" t="s">
        <v>342</v>
      </c>
      <c r="B5" s="258">
        <v>85645</v>
      </c>
      <c r="C5" s="258">
        <v>77107.599799620002</v>
      </c>
      <c r="D5" s="278">
        <v>70218</v>
      </c>
      <c r="E5" s="278">
        <v>48102</v>
      </c>
      <c r="F5" s="258">
        <v>73289</v>
      </c>
      <c r="G5" s="258">
        <v>33189</v>
      </c>
      <c r="H5" s="258">
        <v>63575</v>
      </c>
      <c r="I5" s="258">
        <v>21063</v>
      </c>
      <c r="J5" s="258">
        <v>33335.393960000001</v>
      </c>
      <c r="K5" s="271"/>
    </row>
    <row r="6" spans="1:11">
      <c r="A6" s="276" t="s">
        <v>23</v>
      </c>
      <c r="B6" s="278">
        <v>68257</v>
      </c>
      <c r="C6" s="258">
        <v>85606.548132309996</v>
      </c>
      <c r="D6" s="278">
        <v>91672</v>
      </c>
      <c r="E6" s="278">
        <v>87491</v>
      </c>
      <c r="F6" s="258">
        <v>93326</v>
      </c>
      <c r="G6" s="258">
        <v>103815</v>
      </c>
      <c r="H6" s="258">
        <v>125643</v>
      </c>
      <c r="I6" s="258">
        <v>108792</v>
      </c>
      <c r="J6" s="258">
        <v>108620.938853</v>
      </c>
      <c r="K6" s="271"/>
    </row>
    <row r="7" spans="1:11">
      <c r="A7" s="276" t="s">
        <v>24</v>
      </c>
      <c r="B7" s="258">
        <v>715907</v>
      </c>
      <c r="C7" s="258">
        <v>713136.38805516006</v>
      </c>
      <c r="D7" s="278">
        <v>694004</v>
      </c>
      <c r="E7" s="278">
        <v>680350</v>
      </c>
      <c r="F7" s="258">
        <v>678807</v>
      </c>
      <c r="G7" s="258">
        <v>667129</v>
      </c>
      <c r="H7" s="258">
        <v>649089</v>
      </c>
      <c r="I7" s="258">
        <v>647508</v>
      </c>
      <c r="J7" s="258">
        <v>652598.49683800002</v>
      </c>
      <c r="K7" s="271"/>
    </row>
    <row r="8" spans="1:11">
      <c r="A8" s="276" t="s">
        <v>289</v>
      </c>
      <c r="B8" s="258">
        <v>128357</v>
      </c>
      <c r="C8" s="258">
        <v>121246.10111377999</v>
      </c>
      <c r="D8" s="278">
        <v>132729</v>
      </c>
      <c r="E8" s="278">
        <v>133191</v>
      </c>
      <c r="F8" s="258">
        <v>111191</v>
      </c>
      <c r="G8" s="258">
        <v>111419</v>
      </c>
      <c r="H8" s="258">
        <v>106675</v>
      </c>
      <c r="I8" s="258">
        <v>101828</v>
      </c>
      <c r="J8" s="258">
        <v>99223</v>
      </c>
      <c r="K8" s="271"/>
    </row>
    <row r="9" spans="1:11">
      <c r="A9" s="276" t="s">
        <v>109</v>
      </c>
      <c r="B9" s="258">
        <v>5113</v>
      </c>
      <c r="C9" s="258">
        <v>6487.2058809999999</v>
      </c>
      <c r="D9" s="278">
        <v>6382</v>
      </c>
      <c r="E9" s="278">
        <v>7542</v>
      </c>
      <c r="F9" s="258">
        <v>7817</v>
      </c>
      <c r="G9" s="258">
        <v>7851</v>
      </c>
      <c r="H9" s="258">
        <v>7915</v>
      </c>
      <c r="I9" s="258">
        <v>6842</v>
      </c>
      <c r="J9" s="258">
        <v>2900.5254</v>
      </c>
      <c r="K9" s="271"/>
    </row>
    <row r="10" spans="1:11">
      <c r="A10" s="276" t="s">
        <v>19</v>
      </c>
      <c r="B10" s="258">
        <v>869</v>
      </c>
      <c r="C10" s="258">
        <v>903.86344999999994</v>
      </c>
      <c r="D10" s="278">
        <v>896</v>
      </c>
      <c r="E10" s="278">
        <v>27299</v>
      </c>
      <c r="F10" s="258">
        <v>13847</v>
      </c>
      <c r="G10" s="258">
        <v>13987</v>
      </c>
      <c r="H10" s="258">
        <v>24965</v>
      </c>
      <c r="I10" s="258">
        <v>21966</v>
      </c>
      <c r="J10" s="258">
        <v>22025.24763709</v>
      </c>
      <c r="K10" s="271"/>
    </row>
    <row r="11" spans="1:11">
      <c r="A11" s="276" t="s">
        <v>17</v>
      </c>
      <c r="B11" s="258">
        <v>11077</v>
      </c>
      <c r="C11" s="258">
        <v>9151.9762853700013</v>
      </c>
      <c r="D11" s="278">
        <v>9153</v>
      </c>
      <c r="E11" s="278">
        <v>9285</v>
      </c>
      <c r="F11" s="258">
        <v>9194</v>
      </c>
      <c r="G11" s="258">
        <v>9353</v>
      </c>
      <c r="H11" s="258">
        <v>9493</v>
      </c>
      <c r="I11" s="258">
        <v>9596</v>
      </c>
      <c r="J11" s="258">
        <v>5337</v>
      </c>
      <c r="K11" s="271"/>
    </row>
    <row r="12" spans="1:11">
      <c r="A12" s="276" t="s">
        <v>108</v>
      </c>
      <c r="B12" s="258">
        <v>241</v>
      </c>
      <c r="C12" s="258">
        <v>221.38023250000001</v>
      </c>
      <c r="D12" s="278">
        <v>209</v>
      </c>
      <c r="E12" s="278">
        <v>205</v>
      </c>
      <c r="F12" s="258">
        <v>987</v>
      </c>
      <c r="G12" s="258">
        <v>891</v>
      </c>
      <c r="H12" s="258">
        <v>420</v>
      </c>
      <c r="I12" s="258">
        <v>655</v>
      </c>
      <c r="J12" s="258">
        <v>659.89508599999999</v>
      </c>
      <c r="K12" s="271"/>
    </row>
    <row r="13" spans="1:11" s="244" customFormat="1">
      <c r="A13" s="276" t="s">
        <v>18</v>
      </c>
      <c r="B13" s="283">
        <v>23014</v>
      </c>
      <c r="C13" s="283">
        <v>21142</v>
      </c>
      <c r="D13" s="286">
        <v>23343</v>
      </c>
      <c r="E13" s="286">
        <v>17578</v>
      </c>
      <c r="F13" s="283">
        <v>21018</v>
      </c>
      <c r="G13" s="283">
        <v>27177</v>
      </c>
      <c r="H13" s="283">
        <v>16549</v>
      </c>
      <c r="I13" s="283">
        <v>15486</v>
      </c>
      <c r="J13" s="283">
        <v>17470.696212999999</v>
      </c>
      <c r="K13" s="271"/>
    </row>
    <row r="14" spans="1:11">
      <c r="A14" s="252" t="s">
        <v>15</v>
      </c>
      <c r="B14" s="282">
        <v>1038480</v>
      </c>
      <c r="C14" s="282">
        <v>1035003.06294974</v>
      </c>
      <c r="D14" s="282">
        <v>1028606</v>
      </c>
      <c r="E14" s="282">
        <v>1011043</v>
      </c>
      <c r="F14" s="282">
        <v>1009476</v>
      </c>
      <c r="G14" s="282">
        <v>974811</v>
      </c>
      <c r="H14" s="282">
        <v>1004324</v>
      </c>
      <c r="I14" s="282">
        <v>933736</v>
      </c>
      <c r="J14" s="282">
        <v>942171.19398709002</v>
      </c>
      <c r="K14" s="271"/>
    </row>
    <row r="15" spans="1:11" ht="1.5" customHeight="1">
      <c r="A15" s="245"/>
      <c r="B15" s="282"/>
      <c r="C15" s="282"/>
      <c r="D15" s="282"/>
      <c r="E15" s="282"/>
      <c r="F15" s="282"/>
      <c r="G15" s="282"/>
      <c r="H15" s="282"/>
      <c r="I15" s="282"/>
      <c r="J15" s="282"/>
    </row>
    <row r="16" spans="1:11">
      <c r="A16" s="268"/>
      <c r="B16" s="258"/>
      <c r="C16" s="258"/>
      <c r="D16" s="258"/>
      <c r="E16" s="258"/>
      <c r="F16" s="258"/>
      <c r="G16" s="258"/>
      <c r="H16" s="258"/>
      <c r="I16" s="258"/>
      <c r="J16" s="258"/>
    </row>
    <row r="17" spans="1:11">
      <c r="A17" s="252" t="s">
        <v>389</v>
      </c>
      <c r="B17" s="258"/>
      <c r="C17" s="258"/>
      <c r="D17" s="258"/>
      <c r="E17" s="258"/>
      <c r="F17" s="258"/>
      <c r="G17" s="258"/>
      <c r="H17" s="258"/>
      <c r="I17" s="258"/>
      <c r="J17" s="258"/>
    </row>
    <row r="18" spans="1:11">
      <c r="A18" s="276" t="s">
        <v>343</v>
      </c>
      <c r="B18" s="278">
        <v>9375</v>
      </c>
      <c r="C18" s="278">
        <v>8018.4425067100001</v>
      </c>
      <c r="D18" s="278">
        <v>11287.50595006</v>
      </c>
      <c r="E18" s="258">
        <v>11386.696657620001</v>
      </c>
      <c r="F18" s="278">
        <v>11469.82445527</v>
      </c>
      <c r="G18" s="258">
        <v>13961.31829693</v>
      </c>
      <c r="H18" s="258">
        <v>21560.711389</v>
      </c>
      <c r="I18" s="258">
        <v>22875.761248999999</v>
      </c>
      <c r="J18" s="258">
        <v>21130.649452000001</v>
      </c>
      <c r="K18" s="271"/>
    </row>
    <row r="19" spans="1:11">
      <c r="A19" s="276" t="s">
        <v>14</v>
      </c>
      <c r="B19" s="278">
        <v>431929</v>
      </c>
      <c r="C19" s="278">
        <v>423089.79252409999</v>
      </c>
      <c r="D19" s="278">
        <v>433227.78643714002</v>
      </c>
      <c r="E19" s="258">
        <v>469347.48863501003</v>
      </c>
      <c r="F19" s="278">
        <v>503155</v>
      </c>
      <c r="G19" s="258">
        <v>472304</v>
      </c>
      <c r="H19" s="258">
        <v>471270.85262299998</v>
      </c>
      <c r="I19" s="258">
        <v>454973.04628200002</v>
      </c>
      <c r="J19" s="258">
        <v>482518.12939800002</v>
      </c>
      <c r="K19" s="271"/>
    </row>
    <row r="20" spans="1:11">
      <c r="A20" s="276" t="s">
        <v>321</v>
      </c>
      <c r="B20" s="278">
        <v>5097</v>
      </c>
      <c r="C20" s="278">
        <v>4722.1637008900007</v>
      </c>
      <c r="D20" s="278">
        <v>9577.3058242999996</v>
      </c>
      <c r="E20" s="258">
        <v>7609.1144461700005</v>
      </c>
      <c r="F20" s="278">
        <v>5511.3087793300001</v>
      </c>
      <c r="G20" s="258">
        <v>4145.2726805500006</v>
      </c>
      <c r="H20" s="258">
        <v>7311.0286429999996</v>
      </c>
      <c r="I20" s="258">
        <v>9142.9546979999996</v>
      </c>
      <c r="J20" s="258">
        <v>6037.9456060000002</v>
      </c>
      <c r="K20" s="271"/>
    </row>
    <row r="21" spans="1:11">
      <c r="A21" s="276" t="s">
        <v>110</v>
      </c>
      <c r="B21" s="278">
        <v>5754</v>
      </c>
      <c r="C21" s="278">
        <v>3811.8741992099999</v>
      </c>
      <c r="D21" s="278">
        <v>4722.2572618300001</v>
      </c>
      <c r="E21" s="258">
        <v>4922.4979982200002</v>
      </c>
      <c r="F21" s="278">
        <v>6772.8017218900004</v>
      </c>
      <c r="G21" s="258">
        <v>6203.225891</v>
      </c>
      <c r="H21" s="258">
        <v>6026.6926659999999</v>
      </c>
      <c r="I21" s="258">
        <v>5123.3824537999999</v>
      </c>
      <c r="J21" s="258">
        <v>6102.8069480000004</v>
      </c>
      <c r="K21" s="271"/>
    </row>
    <row r="22" spans="1:11">
      <c r="A22" s="276" t="s">
        <v>20</v>
      </c>
      <c r="B22" s="278">
        <v>52565</v>
      </c>
      <c r="C22" s="278">
        <v>47079.487315260005</v>
      </c>
      <c r="D22" s="278">
        <v>44668.890846660004</v>
      </c>
      <c r="E22" s="258">
        <v>49460.660923430005</v>
      </c>
      <c r="F22" s="278">
        <v>49221.910668830002</v>
      </c>
      <c r="G22" s="258">
        <v>56989.122076160005</v>
      </c>
      <c r="H22" s="258">
        <v>50793.836564220001</v>
      </c>
      <c r="I22" s="258">
        <v>47189.813151000002</v>
      </c>
      <c r="J22" s="258">
        <v>43464</v>
      </c>
      <c r="K22" s="271"/>
    </row>
    <row r="23" spans="1:11">
      <c r="A23" s="276" t="s">
        <v>11</v>
      </c>
      <c r="B23" s="278">
        <v>326754</v>
      </c>
      <c r="C23" s="278">
        <v>329885.46998669999</v>
      </c>
      <c r="D23" s="278">
        <v>310540.25219972996</v>
      </c>
      <c r="E23" s="258">
        <v>256058.12958010999</v>
      </c>
      <c r="F23" s="278">
        <v>248172</v>
      </c>
      <c r="G23" s="258">
        <v>241880</v>
      </c>
      <c r="H23" s="258">
        <v>249751.06808500001</v>
      </c>
      <c r="I23" s="258">
        <v>200580.04996999999</v>
      </c>
      <c r="J23" s="258">
        <v>191947</v>
      </c>
      <c r="K23" s="271"/>
    </row>
    <row r="24" spans="1:11">
      <c r="A24" s="276" t="s">
        <v>376</v>
      </c>
      <c r="B24" s="286">
        <v>0</v>
      </c>
      <c r="C24" s="286">
        <v>9552.5796481699999</v>
      </c>
      <c r="D24" s="286">
        <v>9921.0325294300001</v>
      </c>
      <c r="E24" s="283">
        <v>10364.867906790001</v>
      </c>
      <c r="F24" s="286">
        <v>10378</v>
      </c>
      <c r="G24" s="283">
        <v>10883.877712420001</v>
      </c>
      <c r="H24" s="283">
        <v>20494.482511999999</v>
      </c>
      <c r="I24" s="283">
        <v>31639.005507000002</v>
      </c>
      <c r="J24" s="283">
        <v>31205.120568999999</v>
      </c>
      <c r="K24" s="271"/>
    </row>
    <row r="25" spans="1:11">
      <c r="A25" s="252" t="s">
        <v>390</v>
      </c>
      <c r="B25" s="291">
        <v>831474</v>
      </c>
      <c r="C25" s="282">
        <v>826159</v>
      </c>
      <c r="D25" s="282">
        <v>823945.03104914993</v>
      </c>
      <c r="E25" s="282">
        <v>809149.45614735002</v>
      </c>
      <c r="F25" s="282">
        <v>834681</v>
      </c>
      <c r="G25" s="282">
        <v>806366</v>
      </c>
      <c r="H25" s="282">
        <v>827208.67248221999</v>
      </c>
      <c r="I25" s="282">
        <v>771524.01331080007</v>
      </c>
      <c r="J25" s="282">
        <v>782405.65197300003</v>
      </c>
      <c r="K25" s="271"/>
    </row>
    <row r="26" spans="1:11">
      <c r="A26" s="247"/>
      <c r="B26" s="258"/>
      <c r="C26" s="258"/>
      <c r="D26" s="258"/>
      <c r="E26" s="258"/>
      <c r="F26" s="258"/>
      <c r="K26" s="271"/>
    </row>
    <row r="27" spans="1:11">
      <c r="A27" s="252" t="s">
        <v>21</v>
      </c>
      <c r="B27" s="258"/>
      <c r="C27" s="258"/>
      <c r="D27" s="258"/>
      <c r="E27" s="258"/>
      <c r="F27" s="258"/>
      <c r="K27" s="271"/>
    </row>
    <row r="28" spans="1:11">
      <c r="A28" s="276" t="s">
        <v>372</v>
      </c>
      <c r="B28" s="278">
        <v>75861</v>
      </c>
      <c r="C28" s="258">
        <v>75860.794699000005</v>
      </c>
      <c r="D28" s="258">
        <v>75860.794699000005</v>
      </c>
      <c r="E28" s="258">
        <v>75860.794699000005</v>
      </c>
      <c r="F28" s="258">
        <v>75860.794699000005</v>
      </c>
      <c r="G28" s="258">
        <v>75860.794699000005</v>
      </c>
      <c r="H28" s="258">
        <v>75860.794699000005</v>
      </c>
      <c r="I28" s="258">
        <v>75860.794699000005</v>
      </c>
      <c r="J28" s="258">
        <v>75861</v>
      </c>
      <c r="K28" s="271"/>
    </row>
    <row r="29" spans="1:11">
      <c r="A29" s="276" t="s">
        <v>373</v>
      </c>
      <c r="B29" s="278">
        <v>1926</v>
      </c>
      <c r="C29" s="258">
        <v>1739.031395</v>
      </c>
      <c r="D29" s="258">
        <v>4431.1629860000003</v>
      </c>
      <c r="E29" s="258">
        <v>4547.7400670000006</v>
      </c>
      <c r="F29" s="258">
        <v>1678.879179</v>
      </c>
      <c r="G29" s="258">
        <v>1402.1111550000001</v>
      </c>
      <c r="H29" s="258">
        <v>1627.1614159999999</v>
      </c>
      <c r="I29" s="258">
        <v>1631.9947279999999</v>
      </c>
      <c r="J29" s="258">
        <v>1633</v>
      </c>
      <c r="K29" s="271"/>
    </row>
    <row r="30" spans="1:11">
      <c r="A30" s="276" t="s">
        <v>374</v>
      </c>
      <c r="B30" s="286">
        <v>129153</v>
      </c>
      <c r="C30" s="283">
        <v>121638.60043902001</v>
      </c>
      <c r="D30" s="283">
        <v>114860.94777039</v>
      </c>
      <c r="E30" s="283">
        <v>112376.98050914</v>
      </c>
      <c r="F30" s="283">
        <v>95967.694926729993</v>
      </c>
      <c r="G30" s="283">
        <v>89705.915439050004</v>
      </c>
      <c r="H30" s="283">
        <v>98082.120828729996</v>
      </c>
      <c r="I30" s="283">
        <v>83218.447715589995</v>
      </c>
      <c r="J30" s="283">
        <v>77149</v>
      </c>
      <c r="K30" s="271"/>
    </row>
    <row r="31" spans="1:11">
      <c r="A31" s="252" t="s">
        <v>391</v>
      </c>
      <c r="B31" s="258">
        <v>206940</v>
      </c>
      <c r="C31" s="258">
        <v>199239</v>
      </c>
      <c r="D31" s="258">
        <v>195152.90545538999</v>
      </c>
      <c r="E31" s="258">
        <v>192785.51527514</v>
      </c>
      <c r="F31" s="258">
        <v>173508</v>
      </c>
      <c r="G31" s="258">
        <v>166968.82129305002</v>
      </c>
      <c r="H31" s="258">
        <v>175570.07694373</v>
      </c>
      <c r="I31" s="258">
        <v>160711.23714258999</v>
      </c>
      <c r="J31" s="258">
        <v>154643</v>
      </c>
      <c r="K31" s="271"/>
    </row>
    <row r="32" spans="1:11">
      <c r="A32" s="276" t="s">
        <v>333</v>
      </c>
      <c r="B32" s="283">
        <v>66</v>
      </c>
      <c r="C32" s="283">
        <v>9605.3223529299994</v>
      </c>
      <c r="D32" s="283">
        <v>9507.7281763299998</v>
      </c>
      <c r="E32" s="283">
        <v>9108.2969601700006</v>
      </c>
      <c r="F32" s="283">
        <v>1286.53718976</v>
      </c>
      <c r="G32" s="283">
        <v>1476.0543220100001</v>
      </c>
      <c r="H32" s="283">
        <v>1545.43470643</v>
      </c>
      <c r="I32" s="283">
        <v>1500.54528484</v>
      </c>
      <c r="J32" s="283">
        <v>5122</v>
      </c>
      <c r="K32" s="271"/>
    </row>
    <row r="33" spans="1:11">
      <c r="A33" s="252" t="s">
        <v>53</v>
      </c>
      <c r="B33" s="282">
        <v>207006</v>
      </c>
      <c r="C33" s="282">
        <v>208844.32235293</v>
      </c>
      <c r="D33" s="282">
        <v>204660.63363172</v>
      </c>
      <c r="E33" s="282">
        <v>201893.81223531</v>
      </c>
      <c r="F33" s="282">
        <v>174795</v>
      </c>
      <c r="G33" s="282">
        <v>168444.87561506001</v>
      </c>
      <c r="H33" s="282">
        <v>177115</v>
      </c>
      <c r="I33" s="282">
        <v>162211.78242742998</v>
      </c>
      <c r="J33" s="282">
        <v>159765</v>
      </c>
      <c r="K33" s="271"/>
    </row>
    <row r="34" spans="1:11">
      <c r="A34" s="252" t="s">
        <v>16</v>
      </c>
      <c r="B34" s="282">
        <v>1038480</v>
      </c>
      <c r="C34" s="282">
        <v>1035003.32235293</v>
      </c>
      <c r="D34" s="282">
        <v>1028605.6646808699</v>
      </c>
      <c r="E34" s="282">
        <v>1011043.26838266</v>
      </c>
      <c r="F34" s="282">
        <v>1009476</v>
      </c>
      <c r="G34" s="282">
        <v>974811</v>
      </c>
      <c r="H34" s="282">
        <v>1004324.1841323799</v>
      </c>
      <c r="I34" s="282">
        <v>933735.79573822999</v>
      </c>
      <c r="J34" s="282">
        <v>942171.341839</v>
      </c>
      <c r="K34" s="271"/>
    </row>
    <row r="35" spans="1:11" ht="1.5" customHeight="1">
      <c r="A35" s="245"/>
      <c r="B35" s="282"/>
      <c r="C35" s="282"/>
      <c r="D35" s="282"/>
      <c r="E35" s="282"/>
      <c r="F35" s="282"/>
      <c r="G35" s="282"/>
      <c r="H35" s="282"/>
      <c r="I35" s="282"/>
      <c r="J35" s="282"/>
    </row>
    <row r="36" spans="1:11">
      <c r="A36" s="245"/>
      <c r="B36" s="254"/>
      <c r="C36" s="254"/>
      <c r="D36" s="254"/>
      <c r="E36" s="254"/>
      <c r="F36" s="254"/>
      <c r="G36" s="245"/>
      <c r="H36" s="245"/>
    </row>
    <row r="37" spans="1:11">
      <c r="A37" s="245"/>
      <c r="B37" s="254"/>
      <c r="C37" s="254"/>
      <c r="D37" s="254"/>
      <c r="E37" s="254"/>
      <c r="F37" s="254"/>
      <c r="G37" s="245"/>
      <c r="H37" s="245"/>
    </row>
    <row r="38" spans="1:11">
      <c r="A38" s="245"/>
      <c r="B38" s="254"/>
      <c r="C38" s="254"/>
      <c r="D38" s="254"/>
      <c r="E38" s="254"/>
      <c r="F38" s="254"/>
      <c r="G38" s="245"/>
      <c r="H38" s="245"/>
    </row>
    <row r="39" spans="1:11">
      <c r="A39" s="245"/>
      <c r="B39" s="254"/>
      <c r="C39" s="254"/>
      <c r="D39" s="254"/>
      <c r="E39" s="254"/>
      <c r="F39" s="254"/>
      <c r="G39" s="245"/>
      <c r="H39" s="245"/>
    </row>
    <row r="40" spans="1:11">
      <c r="A40" s="245"/>
      <c r="B40" s="254"/>
      <c r="C40" s="254"/>
      <c r="D40" s="254"/>
      <c r="E40" s="254"/>
      <c r="F40" s="254"/>
      <c r="G40" s="245"/>
      <c r="H40" s="245"/>
    </row>
    <row r="41" spans="1:11">
      <c r="A41" s="245"/>
      <c r="B41" s="254"/>
      <c r="C41" s="254"/>
      <c r="D41" s="254"/>
      <c r="E41" s="254"/>
      <c r="F41" s="254"/>
      <c r="G41" s="245"/>
      <c r="H41" s="245"/>
    </row>
    <row r="42" spans="1:11">
      <c r="A42" s="245"/>
      <c r="B42" s="254"/>
      <c r="C42" s="254"/>
      <c r="D42" s="254"/>
      <c r="E42" s="254"/>
      <c r="F42" s="254"/>
      <c r="G42" s="245"/>
      <c r="H42" s="245"/>
    </row>
    <row r="43" spans="1:11">
      <c r="A43" s="245"/>
      <c r="B43" s="254"/>
      <c r="C43" s="254"/>
      <c r="D43" s="254"/>
      <c r="E43" s="254"/>
      <c r="F43" s="254"/>
      <c r="G43" s="245"/>
      <c r="H43" s="245"/>
    </row>
    <row r="44" spans="1:11">
      <c r="A44" s="245"/>
      <c r="B44" s="245"/>
      <c r="C44" s="245"/>
      <c r="D44" s="245"/>
      <c r="E44" s="245"/>
      <c r="F44" s="245"/>
      <c r="G44" s="245"/>
      <c r="H44" s="245"/>
    </row>
    <row r="45" spans="1:11">
      <c r="A45" s="245"/>
      <c r="B45" s="245"/>
      <c r="C45" s="245"/>
      <c r="D45" s="245"/>
      <c r="E45" s="245"/>
      <c r="F45" s="245"/>
      <c r="G45" s="245"/>
      <c r="H45" s="245"/>
    </row>
    <row r="46" spans="1:11">
      <c r="A46" s="245"/>
      <c r="B46" s="245"/>
      <c r="C46" s="245"/>
      <c r="D46" s="245"/>
      <c r="E46" s="245"/>
      <c r="F46" s="245"/>
      <c r="G46" s="245"/>
      <c r="H46" s="245"/>
    </row>
    <row r="47" spans="1:11">
      <c r="A47" s="245"/>
      <c r="B47" s="245"/>
      <c r="C47" s="245"/>
      <c r="D47" s="245"/>
      <c r="E47" s="245"/>
      <c r="F47" s="245"/>
      <c r="G47" s="245"/>
      <c r="H47" s="245"/>
    </row>
    <row r="48" spans="1:11">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sheetData>
  <pageMargins left="0.70866141732283472" right="0.70866141732283472" top="0.74803149606299213" bottom="0.74803149606299213" header="0.31496062992125984" footer="0.31496062992125984"/>
  <pageSetup paperSize="9" scale="95" firstPageNumber="13" orientation="landscape" useFirstPageNumber="1" r:id="rId1"/>
  <headerFooter>
    <oddFooter>&amp;L&amp;8______________________________________________________
&amp;"-,Italic"Arion Bank Factbook 30. September 2016&amp;C&amp;8&amp;P&amp;R&amp;"-,Italic"&amp;8______________________________________________________
All amounts are in ISK millions</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64"/>
  <sheetViews>
    <sheetView zoomScaleNormal="100" workbookViewId="0"/>
  </sheetViews>
  <sheetFormatPr defaultRowHeight="15"/>
  <cols>
    <col min="1" max="1" width="47.5703125" style="251" customWidth="1"/>
    <col min="2" max="10" width="9" style="251" customWidth="1"/>
    <col min="11" max="11" width="40.28515625" style="251" customWidth="1"/>
    <col min="12" max="16384" width="9.140625" style="251"/>
  </cols>
  <sheetData>
    <row r="1" spans="1:10" ht="27.75" customHeight="1">
      <c r="A1" s="256" t="s">
        <v>351</v>
      </c>
      <c r="B1" s="257"/>
      <c r="C1" s="257"/>
      <c r="D1" s="257"/>
      <c r="E1" s="257"/>
      <c r="F1" s="257"/>
      <c r="G1" s="257"/>
      <c r="H1" s="257"/>
      <c r="I1" s="257"/>
      <c r="J1" s="257"/>
    </row>
    <row r="2" spans="1:10" ht="15.75" thickBot="1">
      <c r="A2" s="249" t="s">
        <v>324</v>
      </c>
      <c r="B2" s="250" t="s">
        <v>281</v>
      </c>
      <c r="C2" s="250" t="s">
        <v>280</v>
      </c>
      <c r="D2" s="250" t="s">
        <v>279</v>
      </c>
      <c r="E2" s="250" t="s">
        <v>278</v>
      </c>
      <c r="F2" s="250" t="s">
        <v>277</v>
      </c>
      <c r="G2" s="250" t="s">
        <v>276</v>
      </c>
      <c r="H2" s="250" t="s">
        <v>275</v>
      </c>
      <c r="I2" s="250" t="s">
        <v>274</v>
      </c>
      <c r="J2" s="250" t="s">
        <v>273</v>
      </c>
    </row>
    <row r="3" spans="1:10" ht="15.75" thickTop="1">
      <c r="A3" s="274"/>
      <c r="B3" s="275"/>
      <c r="C3" s="275"/>
      <c r="D3" s="275"/>
      <c r="E3" s="275"/>
      <c r="F3" s="275"/>
      <c r="G3" s="275"/>
      <c r="H3" s="275"/>
      <c r="I3" s="275"/>
      <c r="J3" s="275"/>
    </row>
    <row r="4" spans="1:10">
      <c r="A4" s="252" t="s">
        <v>83</v>
      </c>
      <c r="B4" s="254"/>
      <c r="C4" s="254"/>
      <c r="D4" s="254"/>
      <c r="E4" s="254"/>
      <c r="F4" s="254"/>
      <c r="G4" s="254"/>
      <c r="H4" s="254"/>
      <c r="I4" s="254"/>
      <c r="J4" s="254"/>
    </row>
    <row r="5" spans="1:10">
      <c r="A5" s="276" t="s">
        <v>288</v>
      </c>
      <c r="B5" s="258">
        <v>1220.4668996099999</v>
      </c>
      <c r="C5" s="258">
        <v>1763.80319996</v>
      </c>
      <c r="D5" s="258">
        <v>265.26239042999998</v>
      </c>
      <c r="E5" s="258">
        <v>269.68475337000001</v>
      </c>
      <c r="F5" s="258">
        <v>183.11321731999999</v>
      </c>
      <c r="G5" s="258">
        <v>141.86668908999999</v>
      </c>
      <c r="H5" s="258">
        <v>141.65377599999999</v>
      </c>
      <c r="I5" s="258">
        <v>201.499864</v>
      </c>
      <c r="J5" s="258">
        <v>168.97282000000001</v>
      </c>
    </row>
    <row r="6" spans="1:10">
      <c r="A6" s="276" t="s">
        <v>352</v>
      </c>
      <c r="B6" s="258">
        <v>12312</v>
      </c>
      <c r="C6" s="258">
        <v>13675</v>
      </c>
      <c r="D6" s="258">
        <v>13110</v>
      </c>
      <c r="E6" s="258">
        <v>10313</v>
      </c>
      <c r="F6" s="258">
        <v>13801</v>
      </c>
      <c r="G6" s="258">
        <v>14792</v>
      </c>
      <c r="H6" s="258">
        <v>10509</v>
      </c>
      <c r="I6" s="258">
        <v>9583</v>
      </c>
      <c r="J6" s="258">
        <v>11953</v>
      </c>
    </row>
    <row r="7" spans="1:10">
      <c r="A7" s="276" t="s">
        <v>12</v>
      </c>
      <c r="B7" s="258">
        <v>1164</v>
      </c>
      <c r="C7" s="258">
        <v>909</v>
      </c>
      <c r="D7" s="258">
        <v>1328</v>
      </c>
      <c r="E7" s="258">
        <v>939</v>
      </c>
      <c r="F7" s="258">
        <v>984</v>
      </c>
      <c r="G7" s="258">
        <v>777</v>
      </c>
      <c r="H7" s="258">
        <v>832</v>
      </c>
      <c r="I7" s="258">
        <v>840</v>
      </c>
      <c r="J7" s="258">
        <v>845</v>
      </c>
    </row>
    <row r="8" spans="1:10">
      <c r="A8" s="276" t="s">
        <v>13</v>
      </c>
      <c r="B8" s="283">
        <v>155</v>
      </c>
      <c r="C8" s="283">
        <v>177</v>
      </c>
      <c r="D8" s="283">
        <v>167</v>
      </c>
      <c r="E8" s="283">
        <v>217</v>
      </c>
      <c r="F8" s="283">
        <v>180</v>
      </c>
      <c r="G8" s="283">
        <v>305</v>
      </c>
      <c r="H8" s="283">
        <v>161</v>
      </c>
      <c r="I8" s="283">
        <v>210</v>
      </c>
      <c r="J8" s="283">
        <v>188</v>
      </c>
    </row>
    <row r="9" spans="1:10">
      <c r="A9" s="252" t="s">
        <v>83</v>
      </c>
      <c r="B9" s="282">
        <v>14851.466899610001</v>
      </c>
      <c r="C9" s="282">
        <v>16524.803199959999</v>
      </c>
      <c r="D9" s="282">
        <v>14870.26239043</v>
      </c>
      <c r="E9" s="282">
        <v>11739</v>
      </c>
      <c r="F9" s="282">
        <v>15148.11321732</v>
      </c>
      <c r="G9" s="282">
        <v>16015.86668909</v>
      </c>
      <c r="H9" s="282">
        <v>11643.653775999999</v>
      </c>
      <c r="I9" s="282">
        <v>10834.499863999999</v>
      </c>
      <c r="J9" s="282">
        <v>13154.972820000001</v>
      </c>
    </row>
    <row r="10" spans="1:10">
      <c r="A10" s="268"/>
      <c r="B10" s="258"/>
      <c r="C10" s="258"/>
      <c r="D10" s="258"/>
      <c r="E10" s="258"/>
      <c r="F10" s="258"/>
      <c r="G10" s="258"/>
      <c r="H10" s="258"/>
      <c r="I10" s="258"/>
      <c r="J10" s="258"/>
    </row>
    <row r="11" spans="1:10">
      <c r="A11" s="252" t="s">
        <v>84</v>
      </c>
      <c r="B11" s="258"/>
      <c r="C11" s="258"/>
      <c r="D11" s="258"/>
      <c r="E11" s="258"/>
      <c r="F11" s="258"/>
      <c r="G11" s="258"/>
      <c r="H11" s="258"/>
      <c r="I11" s="258"/>
      <c r="J11" s="258"/>
    </row>
    <row r="12" spans="1:10">
      <c r="A12" s="276" t="s">
        <v>14</v>
      </c>
      <c r="B12" s="258">
        <v>-3771</v>
      </c>
      <c r="C12" s="258">
        <v>-4605</v>
      </c>
      <c r="D12" s="258">
        <v>-4139</v>
      </c>
      <c r="E12" s="258">
        <v>-3484</v>
      </c>
      <c r="F12" s="258">
        <v>-4508</v>
      </c>
      <c r="G12" s="258">
        <v>-4313</v>
      </c>
      <c r="H12" s="258">
        <v>-3147</v>
      </c>
      <c r="I12" s="258">
        <v>-3174</v>
      </c>
      <c r="J12" s="258">
        <v>-4025</v>
      </c>
    </row>
    <row r="13" spans="1:10">
      <c r="A13" s="276" t="s">
        <v>11</v>
      </c>
      <c r="B13" s="258">
        <v>-3251</v>
      </c>
      <c r="C13" s="258">
        <v>-4461</v>
      </c>
      <c r="D13" s="258">
        <v>-3349</v>
      </c>
      <c r="E13" s="258">
        <v>-1489</v>
      </c>
      <c r="F13" s="258">
        <v>-3361</v>
      </c>
      <c r="G13" s="258">
        <v>-4100</v>
      </c>
      <c r="H13" s="258">
        <v>-2394</v>
      </c>
      <c r="I13" s="258">
        <v>-1393</v>
      </c>
      <c r="J13" s="258">
        <v>-2413</v>
      </c>
    </row>
    <row r="14" spans="1:10">
      <c r="A14" s="276" t="s">
        <v>25</v>
      </c>
      <c r="B14" s="258">
        <v>-343</v>
      </c>
      <c r="C14" s="258">
        <v>-91</v>
      </c>
      <c r="D14" s="258">
        <v>-95</v>
      </c>
      <c r="E14" s="258">
        <v>-98</v>
      </c>
      <c r="F14" s="258">
        <v>-100</v>
      </c>
      <c r="G14" s="258">
        <v>-197</v>
      </c>
      <c r="H14" s="258">
        <v>-306</v>
      </c>
      <c r="I14" s="258">
        <v>-318</v>
      </c>
      <c r="J14" s="258">
        <v>-324</v>
      </c>
    </row>
    <row r="15" spans="1:10">
      <c r="A15" s="276" t="s">
        <v>13</v>
      </c>
      <c r="B15" s="283">
        <v>-54</v>
      </c>
      <c r="C15" s="283">
        <v>-15</v>
      </c>
      <c r="D15" s="283">
        <v>-15</v>
      </c>
      <c r="E15" s="283">
        <v>38</v>
      </c>
      <c r="F15" s="283">
        <v>-67</v>
      </c>
      <c r="G15" s="283">
        <v>-14</v>
      </c>
      <c r="H15" s="283">
        <v>-14</v>
      </c>
      <c r="I15" s="283">
        <v>-39</v>
      </c>
      <c r="J15" s="283">
        <v>-50</v>
      </c>
    </row>
    <row r="16" spans="1:10">
      <c r="A16" s="252" t="s">
        <v>84</v>
      </c>
      <c r="B16" s="282">
        <v>-7419</v>
      </c>
      <c r="C16" s="282">
        <v>-9172</v>
      </c>
      <c r="D16" s="282">
        <v>-7598</v>
      </c>
      <c r="E16" s="282">
        <v>-5033</v>
      </c>
      <c r="F16" s="282">
        <v>-8036</v>
      </c>
      <c r="G16" s="282">
        <v>-8624</v>
      </c>
      <c r="H16" s="282">
        <v>-5861</v>
      </c>
      <c r="I16" s="282">
        <v>-4924</v>
      </c>
      <c r="J16" s="282">
        <v>-6812</v>
      </c>
    </row>
    <row r="17" spans="1:10">
      <c r="A17" s="246"/>
      <c r="B17" s="294"/>
      <c r="C17" s="294"/>
      <c r="D17" s="294"/>
      <c r="E17" s="294"/>
      <c r="F17" s="294"/>
      <c r="G17" s="295"/>
      <c r="H17" s="295"/>
      <c r="I17" s="295"/>
      <c r="J17" s="295"/>
    </row>
    <row r="18" spans="1:10">
      <c r="A18" s="252" t="s">
        <v>0</v>
      </c>
      <c r="B18" s="283">
        <v>7432.4668996100008</v>
      </c>
      <c r="C18" s="283">
        <v>7352.8031999599989</v>
      </c>
      <c r="D18" s="283">
        <v>7273</v>
      </c>
      <c r="E18" s="283">
        <v>6705</v>
      </c>
      <c r="F18" s="283">
        <v>7112</v>
      </c>
      <c r="G18" s="283">
        <v>7391.8666890900004</v>
      </c>
      <c r="H18" s="283">
        <v>5783</v>
      </c>
      <c r="I18" s="283">
        <v>5911</v>
      </c>
      <c r="J18" s="283">
        <v>6342.9728200000009</v>
      </c>
    </row>
    <row r="19" spans="1:10" ht="1.5" customHeight="1">
      <c r="A19" s="252"/>
      <c r="B19" s="282"/>
      <c r="C19" s="282"/>
      <c r="D19" s="282"/>
      <c r="E19" s="282"/>
      <c r="F19" s="282"/>
      <c r="G19" s="282"/>
      <c r="H19" s="282"/>
      <c r="I19" s="282"/>
      <c r="J19" s="282"/>
    </row>
    <row r="20" spans="1:10">
      <c r="A20" s="268"/>
      <c r="B20" s="258"/>
      <c r="C20" s="258"/>
      <c r="D20" s="258"/>
      <c r="E20" s="258"/>
      <c r="F20" s="258"/>
    </row>
    <row r="21" spans="1:10">
      <c r="A21" s="252" t="s">
        <v>317</v>
      </c>
      <c r="B21" s="254"/>
      <c r="C21" s="254"/>
      <c r="D21" s="254"/>
      <c r="E21" s="254"/>
      <c r="F21" s="254"/>
    </row>
    <row r="22" spans="1:10">
      <c r="A22" s="276" t="s">
        <v>342</v>
      </c>
      <c r="B22" s="258">
        <v>85644.661398600001</v>
      </c>
      <c r="C22" s="258">
        <v>77107.599799620002</v>
      </c>
      <c r="D22" s="258">
        <v>70217.958097419993</v>
      </c>
      <c r="E22" s="258">
        <v>48101.720908050003</v>
      </c>
      <c r="F22" s="258">
        <v>73289.452397289991</v>
      </c>
      <c r="G22" s="258">
        <v>33188.950111309998</v>
      </c>
      <c r="H22" s="258">
        <v>63574.661047000001</v>
      </c>
      <c r="I22" s="258">
        <v>21062.810119999998</v>
      </c>
      <c r="J22" s="258">
        <v>33335.393960000001</v>
      </c>
    </row>
    <row r="23" spans="1:10">
      <c r="A23" s="276" t="s">
        <v>352</v>
      </c>
      <c r="B23" s="258">
        <v>784163.13922105997</v>
      </c>
      <c r="C23" s="258">
        <v>798742.9361874701</v>
      </c>
      <c r="D23" s="258">
        <v>785675.78258376999</v>
      </c>
      <c r="E23" s="258">
        <v>767840.98215891002</v>
      </c>
      <c r="F23" s="258">
        <v>772133.77000345988</v>
      </c>
      <c r="G23" s="258">
        <v>770944.29015877005</v>
      </c>
      <c r="H23" s="258">
        <v>774732.27092100005</v>
      </c>
      <c r="I23" s="258">
        <v>756300.38521899993</v>
      </c>
      <c r="J23" s="258">
        <v>761219.43569099996</v>
      </c>
    </row>
    <row r="24" spans="1:10">
      <c r="A24" s="276" t="s">
        <v>12</v>
      </c>
      <c r="B24" s="283">
        <v>86198.17482796</v>
      </c>
      <c r="C24" s="283">
        <v>81574.712320260005</v>
      </c>
      <c r="D24" s="283">
        <v>81975.032849609997</v>
      </c>
      <c r="E24" s="283">
        <v>82714.581741019996</v>
      </c>
      <c r="F24" s="283">
        <v>72934.280189159996</v>
      </c>
      <c r="G24" s="283">
        <v>75087.040958169993</v>
      </c>
      <c r="H24" s="283">
        <v>70549.553276000006</v>
      </c>
      <c r="I24" s="283">
        <v>70703.833117000002</v>
      </c>
      <c r="J24" s="283">
        <v>69112.881924000001</v>
      </c>
    </row>
    <row r="25" spans="1:10">
      <c r="A25" s="252" t="s">
        <v>317</v>
      </c>
      <c r="B25" s="282">
        <v>956005.97544761992</v>
      </c>
      <c r="C25" s="282">
        <v>957425.24830735009</v>
      </c>
      <c r="D25" s="282">
        <v>937868.77353080001</v>
      </c>
      <c r="E25" s="282">
        <v>898657.28480797994</v>
      </c>
      <c r="F25" s="282">
        <v>918357.50258990994</v>
      </c>
      <c r="G25" s="282">
        <v>879220.28122825001</v>
      </c>
      <c r="H25" s="282">
        <v>908856.48524399998</v>
      </c>
      <c r="I25" s="282">
        <v>848067.02845599991</v>
      </c>
      <c r="J25" s="282">
        <v>863667.71157499996</v>
      </c>
    </row>
    <row r="26" spans="1:10">
      <c r="A26" s="268"/>
      <c r="B26" s="258"/>
      <c r="C26" s="254"/>
      <c r="D26" s="254"/>
      <c r="E26" s="254"/>
      <c r="F26" s="254"/>
      <c r="G26" s="245"/>
      <c r="H26" s="245"/>
    </row>
    <row r="27" spans="1:10">
      <c r="A27" s="252" t="s">
        <v>91</v>
      </c>
      <c r="B27" s="258"/>
      <c r="C27" s="254"/>
      <c r="D27" s="254"/>
      <c r="E27" s="254"/>
      <c r="F27" s="254"/>
      <c r="G27" s="245"/>
      <c r="H27" s="245"/>
    </row>
    <row r="28" spans="1:10">
      <c r="A28" s="276" t="s">
        <v>343</v>
      </c>
      <c r="B28" s="258">
        <v>9375.1730447800001</v>
      </c>
      <c r="C28" s="258">
        <v>8018.4425067100001</v>
      </c>
      <c r="D28" s="258">
        <v>11287.50595006</v>
      </c>
      <c r="E28" s="258">
        <v>11386.696657620001</v>
      </c>
      <c r="F28" s="258">
        <v>11469.82445527</v>
      </c>
      <c r="G28" s="258">
        <v>13961.31829693</v>
      </c>
      <c r="H28" s="258">
        <v>21560.711389</v>
      </c>
      <c r="I28" s="258">
        <v>22875.761248999999</v>
      </c>
      <c r="J28" s="258">
        <v>21130.649452000001</v>
      </c>
    </row>
    <row r="29" spans="1:10">
      <c r="A29" s="276" t="s">
        <v>14</v>
      </c>
      <c r="B29" s="258">
        <v>431928.54713538999</v>
      </c>
      <c r="C29" s="258">
        <v>423089.39252409997</v>
      </c>
      <c r="D29" s="258">
        <v>433227.78643714002</v>
      </c>
      <c r="E29" s="258">
        <v>469347.48863501003</v>
      </c>
      <c r="F29" s="258">
        <v>503155.25958765001</v>
      </c>
      <c r="G29" s="258">
        <v>472304.20699044003</v>
      </c>
      <c r="H29" s="258">
        <v>471270.85262299998</v>
      </c>
      <c r="I29" s="258">
        <v>454972.646282</v>
      </c>
      <c r="J29" s="258">
        <v>482518.12939800002</v>
      </c>
    </row>
    <row r="30" spans="1:10">
      <c r="A30" s="276" t="s">
        <v>321</v>
      </c>
      <c r="B30" s="258">
        <v>5096.8996424799998</v>
      </c>
      <c r="C30" s="258">
        <v>4722.1637008900007</v>
      </c>
      <c r="D30" s="258">
        <v>9577.3058242999996</v>
      </c>
      <c r="E30" s="258">
        <v>7609.1144461700005</v>
      </c>
      <c r="F30" s="258">
        <v>5511.3087793300001</v>
      </c>
      <c r="G30" s="258">
        <v>4145.2726805500006</v>
      </c>
      <c r="H30" s="258">
        <v>7311.0286429999996</v>
      </c>
      <c r="I30" s="258">
        <v>9142.9546979999996</v>
      </c>
      <c r="J30" s="258">
        <v>6037.9456060000002</v>
      </c>
    </row>
    <row r="31" spans="1:10">
      <c r="A31" s="276" t="s">
        <v>11</v>
      </c>
      <c r="B31" s="258">
        <v>326753.89733514003</v>
      </c>
      <c r="C31" s="258">
        <v>329885.46998669999</v>
      </c>
      <c r="D31" s="258">
        <v>310540.25219972996</v>
      </c>
      <c r="E31" s="258">
        <v>256057.72958011</v>
      </c>
      <c r="F31" s="258">
        <v>248172.29436812</v>
      </c>
      <c r="G31" s="258">
        <v>241880.18078316</v>
      </c>
      <c r="H31" s="258">
        <v>249751.06808500001</v>
      </c>
      <c r="I31" s="258">
        <v>200579.54996999999</v>
      </c>
      <c r="J31" s="258">
        <v>191946.97437099999</v>
      </c>
    </row>
    <row r="32" spans="1:10">
      <c r="A32" s="276" t="s">
        <v>376</v>
      </c>
      <c r="B32" s="283">
        <v>0</v>
      </c>
      <c r="C32" s="283">
        <v>9552.5796481699999</v>
      </c>
      <c r="D32" s="283">
        <v>9921.0325294300001</v>
      </c>
      <c r="E32" s="283">
        <v>10364.867906790001</v>
      </c>
      <c r="F32" s="283">
        <v>10378.125930850001</v>
      </c>
      <c r="G32" s="283">
        <v>10883.877712420001</v>
      </c>
      <c r="H32" s="283">
        <v>20494.482511999999</v>
      </c>
      <c r="I32" s="283">
        <v>31639.005507000002</v>
      </c>
      <c r="J32" s="283">
        <v>31205.120568999999</v>
      </c>
    </row>
    <row r="33" spans="1:10">
      <c r="A33" s="252" t="s">
        <v>91</v>
      </c>
      <c r="B33" s="282">
        <v>773154.51715779002</v>
      </c>
      <c r="C33" s="282">
        <v>775268.04836657003</v>
      </c>
      <c r="D33" s="282">
        <v>774553.88294066</v>
      </c>
      <c r="E33" s="282">
        <v>754765.89722570009</v>
      </c>
      <c r="F33" s="282">
        <v>778686.8131212201</v>
      </c>
      <c r="G33" s="282">
        <v>743174.85646349995</v>
      </c>
      <c r="H33" s="282">
        <v>770388.14325199998</v>
      </c>
      <c r="I33" s="282">
        <v>719209.91770599992</v>
      </c>
      <c r="J33" s="282">
        <v>732838.81939600001</v>
      </c>
    </row>
    <row r="34" spans="1:10">
      <c r="A34" s="245"/>
      <c r="B34" s="293"/>
      <c r="C34" s="293"/>
      <c r="D34" s="293"/>
      <c r="E34" s="293"/>
      <c r="F34" s="293"/>
      <c r="G34" s="293"/>
      <c r="H34" s="293"/>
      <c r="I34" s="292"/>
      <c r="J34" s="292"/>
    </row>
    <row r="35" spans="1:10">
      <c r="A35" s="252" t="s">
        <v>54</v>
      </c>
      <c r="B35" s="258">
        <v>182851.4582898299</v>
      </c>
      <c r="C35" s="258">
        <v>182157.19994078006</v>
      </c>
      <c r="D35" s="258">
        <v>163314.89059014001</v>
      </c>
      <c r="E35" s="258">
        <v>143891.38758227986</v>
      </c>
      <c r="F35" s="258">
        <v>139670.68946868984</v>
      </c>
      <c r="G35" s="258">
        <v>136045.42476475006</v>
      </c>
      <c r="H35" s="258">
        <v>138468.341992</v>
      </c>
      <c r="I35" s="258">
        <v>128857.11074999999</v>
      </c>
      <c r="J35" s="258">
        <v>130828.89217899996</v>
      </c>
    </row>
    <row r="36" spans="1:10" ht="1.5" customHeight="1">
      <c r="A36" s="252"/>
      <c r="B36" s="282"/>
      <c r="C36" s="282"/>
      <c r="D36" s="282"/>
      <c r="E36" s="282"/>
      <c r="F36" s="282"/>
      <c r="G36" s="282"/>
      <c r="H36" s="282"/>
      <c r="I36" s="282"/>
      <c r="J36" s="282"/>
    </row>
    <row r="37" spans="1:10">
      <c r="A37" s="268"/>
    </row>
    <row r="38" spans="1:10">
      <c r="A38" s="252" t="s">
        <v>387</v>
      </c>
      <c r="B38" s="259">
        <v>3.0803071192459612E-2</v>
      </c>
      <c r="C38" s="259">
        <v>3.0765289609652243E-2</v>
      </c>
      <c r="D38" s="259">
        <v>3.1450070923791373E-2</v>
      </c>
      <c r="E38" s="259">
        <v>2.9312200899661814E-2</v>
      </c>
      <c r="F38" s="259">
        <v>3.1247494483804386E-2</v>
      </c>
      <c r="G38" s="259">
        <v>3.2724380367336256E-2</v>
      </c>
      <c r="H38" s="259">
        <v>2.6220036206274461E-2</v>
      </c>
      <c r="I38" s="259">
        <v>2.7574066772018093E-2</v>
      </c>
      <c r="J38" s="259">
        <v>2.9381069774052204E-2</v>
      </c>
    </row>
    <row r="39" spans="1:10">
      <c r="A39" s="245"/>
      <c r="B39" s="245"/>
      <c r="C39" s="245"/>
      <c r="D39" s="245"/>
      <c r="E39" s="245"/>
      <c r="F39" s="245"/>
      <c r="G39" s="245"/>
      <c r="H39" s="245"/>
    </row>
    <row r="40" spans="1:10">
      <c r="A40" s="245"/>
      <c r="B40" s="245"/>
      <c r="C40" s="245"/>
      <c r="D40" s="245"/>
      <c r="E40" s="245"/>
      <c r="F40" s="245"/>
      <c r="G40" s="245"/>
      <c r="H40" s="245"/>
    </row>
    <row r="41" spans="1:10">
      <c r="A41" s="245"/>
      <c r="B41" s="245"/>
      <c r="C41" s="245"/>
      <c r="D41" s="245"/>
      <c r="E41" s="245"/>
      <c r="F41" s="245"/>
      <c r="G41" s="245"/>
      <c r="H41" s="245"/>
    </row>
    <row r="42" spans="1:10">
      <c r="A42" s="245"/>
      <c r="B42" s="245"/>
      <c r="C42" s="245"/>
      <c r="D42" s="245"/>
      <c r="E42" s="245"/>
      <c r="F42" s="245"/>
      <c r="G42" s="245"/>
      <c r="H42" s="245"/>
    </row>
    <row r="43" spans="1:10">
      <c r="A43" s="245"/>
      <c r="B43" s="245"/>
      <c r="C43" s="245"/>
      <c r="D43" s="245"/>
      <c r="E43" s="245"/>
      <c r="F43" s="245"/>
      <c r="G43" s="245"/>
      <c r="H43" s="245"/>
    </row>
    <row r="44" spans="1:10">
      <c r="A44" s="245"/>
      <c r="B44" s="245"/>
      <c r="C44" s="245"/>
      <c r="D44" s="245"/>
      <c r="E44" s="245"/>
      <c r="F44" s="245"/>
      <c r="G44" s="245"/>
      <c r="H44" s="245"/>
    </row>
    <row r="45" spans="1:10">
      <c r="A45" s="245"/>
      <c r="B45" s="245"/>
      <c r="C45" s="245"/>
      <c r="D45" s="245"/>
      <c r="E45" s="245"/>
      <c r="F45" s="245"/>
      <c r="G45" s="245"/>
      <c r="H45" s="245"/>
    </row>
    <row r="46" spans="1:10">
      <c r="A46" s="245"/>
      <c r="B46" s="245"/>
      <c r="C46" s="245"/>
      <c r="D46" s="245"/>
      <c r="E46" s="245"/>
      <c r="F46" s="245"/>
      <c r="G46" s="245"/>
      <c r="H46" s="245"/>
    </row>
    <row r="47" spans="1:10">
      <c r="A47" s="245"/>
      <c r="B47" s="245"/>
      <c r="C47" s="245"/>
      <c r="D47" s="245"/>
      <c r="E47" s="245"/>
      <c r="F47" s="245"/>
      <c r="G47" s="245"/>
      <c r="H47" s="245"/>
    </row>
    <row r="48" spans="1:10">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sheetData>
  <pageMargins left="0.70866141732283472" right="0.70866141732283472" top="0.74803149606299213" bottom="0.74803149606299213" header="0.31496062992125984" footer="0.31496062992125984"/>
  <pageSetup paperSize="9" scale="88" firstPageNumber="14" orientation="landscape" useFirstPageNumber="1" r:id="rId1"/>
  <headerFooter>
    <oddFooter xml:space="preserve">&amp;L&amp;8______________________________________________________
&amp;"-,Italic"Arion Bank Factbook 30. September 2016&amp;C&amp;8&amp;P&amp;R&amp;8__________________________&amp;"-,Italic"____________________________
All amounts are in ISK millions
</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74"/>
  <sheetViews>
    <sheetView topLeftCell="A2" zoomScaleNormal="100" workbookViewId="0"/>
  </sheetViews>
  <sheetFormatPr defaultRowHeight="15"/>
  <cols>
    <col min="1" max="1" width="45.28515625" style="251" customWidth="1"/>
    <col min="2" max="6" width="9.140625" style="251" customWidth="1"/>
    <col min="7" max="10" width="9.140625" style="251"/>
    <col min="11" max="11" width="40.28515625" style="251" customWidth="1"/>
    <col min="12" max="16384" width="9.140625" style="251"/>
  </cols>
  <sheetData>
    <row r="1" spans="1:10" hidden="1">
      <c r="B1" s="257">
        <v>0</v>
      </c>
      <c r="C1" s="257">
        <v>1</v>
      </c>
      <c r="D1" s="257">
        <v>2</v>
      </c>
      <c r="E1" s="257">
        <v>3</v>
      </c>
      <c r="F1" s="257">
        <v>4</v>
      </c>
      <c r="G1" s="257">
        <v>5</v>
      </c>
      <c r="H1" s="257">
        <v>6</v>
      </c>
      <c r="I1" s="257">
        <v>7</v>
      </c>
      <c r="J1" s="257">
        <v>8</v>
      </c>
    </row>
    <row r="2" spans="1:10" ht="27.75" customHeight="1">
      <c r="A2" s="302" t="s">
        <v>398</v>
      </c>
      <c r="B2" s="302"/>
      <c r="C2" s="302"/>
      <c r="D2" s="302"/>
      <c r="E2" s="302"/>
      <c r="F2" s="302"/>
      <c r="G2" s="302"/>
      <c r="H2" s="302"/>
      <c r="I2" s="302"/>
      <c r="J2" s="302"/>
    </row>
    <row r="3" spans="1:10" ht="15.75" thickBot="1">
      <c r="A3" s="249" t="s">
        <v>324</v>
      </c>
      <c r="B3" s="250" t="s">
        <v>281</v>
      </c>
      <c r="C3" s="250" t="s">
        <v>280</v>
      </c>
      <c r="D3" s="250" t="s">
        <v>279</v>
      </c>
      <c r="E3" s="250" t="s">
        <v>278</v>
      </c>
      <c r="F3" s="250" t="s">
        <v>277</v>
      </c>
      <c r="G3" s="250" t="s">
        <v>276</v>
      </c>
      <c r="H3" s="250" t="s">
        <v>275</v>
      </c>
      <c r="I3" s="250" t="s">
        <v>274</v>
      </c>
      <c r="J3" s="250" t="s">
        <v>273</v>
      </c>
    </row>
    <row r="4" spans="1:10" ht="15.75" thickTop="1">
      <c r="A4" s="274"/>
      <c r="B4" s="275"/>
      <c r="C4" s="275"/>
      <c r="D4" s="275"/>
      <c r="E4" s="275"/>
      <c r="F4" s="275"/>
      <c r="G4" s="275"/>
      <c r="H4" s="275"/>
      <c r="I4" s="275"/>
      <c r="J4" s="275"/>
    </row>
    <row r="5" spans="1:10">
      <c r="A5" s="252" t="s">
        <v>24</v>
      </c>
      <c r="B5" s="254"/>
      <c r="C5" s="254"/>
      <c r="D5" s="254"/>
      <c r="E5" s="254"/>
      <c r="F5" s="254"/>
    </row>
    <row r="6" spans="1:10">
      <c r="A6" s="276" t="s">
        <v>29</v>
      </c>
      <c r="B6" s="258">
        <v>334647</v>
      </c>
      <c r="C6" s="258">
        <v>326896</v>
      </c>
      <c r="D6" s="258">
        <v>323468</v>
      </c>
      <c r="E6" s="258">
        <v>324619</v>
      </c>
      <c r="F6" s="258">
        <v>322386</v>
      </c>
      <c r="G6" s="258">
        <v>315404</v>
      </c>
      <c r="H6" s="258">
        <v>312211</v>
      </c>
      <c r="I6" s="258">
        <v>321311</v>
      </c>
      <c r="J6" s="258">
        <v>320477</v>
      </c>
    </row>
    <row r="7" spans="1:10">
      <c r="A7" s="246" t="s">
        <v>356</v>
      </c>
      <c r="B7" s="283">
        <v>381260</v>
      </c>
      <c r="C7" s="283">
        <v>386240</v>
      </c>
      <c r="D7" s="283">
        <v>370536</v>
      </c>
      <c r="E7" s="283">
        <v>355731</v>
      </c>
      <c r="F7" s="283">
        <v>356421</v>
      </c>
      <c r="G7" s="283">
        <v>351725</v>
      </c>
      <c r="H7" s="283">
        <v>336878</v>
      </c>
      <c r="I7" s="283">
        <v>326197</v>
      </c>
      <c r="J7" s="283">
        <v>332121</v>
      </c>
    </row>
    <row r="8" spans="1:10">
      <c r="A8" s="252" t="s">
        <v>89</v>
      </c>
      <c r="B8" s="282">
        <v>715907</v>
      </c>
      <c r="C8" s="282">
        <v>713136</v>
      </c>
      <c r="D8" s="282">
        <v>694004</v>
      </c>
      <c r="E8" s="282">
        <v>680350</v>
      </c>
      <c r="F8" s="282">
        <v>678807</v>
      </c>
      <c r="G8" s="282">
        <v>667129</v>
      </c>
      <c r="H8" s="282">
        <v>649089</v>
      </c>
      <c r="I8" s="282">
        <v>647508</v>
      </c>
      <c r="J8" s="282">
        <v>652598</v>
      </c>
    </row>
    <row r="9" spans="1:10">
      <c r="A9" s="268"/>
      <c r="B9" s="258"/>
      <c r="C9" s="258"/>
      <c r="D9" s="258"/>
      <c r="E9" s="258"/>
      <c r="F9" s="258"/>
    </row>
    <row r="10" spans="1:10">
      <c r="A10" s="252" t="s">
        <v>357</v>
      </c>
      <c r="B10" s="252"/>
      <c r="C10" s="252"/>
      <c r="D10" s="252"/>
      <c r="E10" s="252"/>
      <c r="F10" s="252"/>
      <c r="G10" s="252"/>
      <c r="H10" s="252"/>
      <c r="I10" s="252"/>
      <c r="J10" s="252"/>
    </row>
    <row r="11" spans="1:10">
      <c r="A11" s="246" t="s">
        <v>31</v>
      </c>
      <c r="B11" s="258">
        <v>15603</v>
      </c>
      <c r="C11" s="258">
        <v>16569</v>
      </c>
      <c r="D11" s="258">
        <v>17465</v>
      </c>
      <c r="E11" s="258">
        <v>16840</v>
      </c>
      <c r="F11" s="258">
        <v>17809</v>
      </c>
      <c r="G11" s="258">
        <v>18062</v>
      </c>
      <c r="H11" s="258">
        <v>18508</v>
      </c>
      <c r="I11" s="258">
        <v>17955</v>
      </c>
      <c r="J11" s="258">
        <v>18525</v>
      </c>
    </row>
    <row r="12" spans="1:10">
      <c r="A12" s="246" t="s">
        <v>256</v>
      </c>
      <c r="B12" s="258">
        <v>10852</v>
      </c>
      <c r="C12" s="258">
        <v>10932</v>
      </c>
      <c r="D12" s="258">
        <v>10403</v>
      </c>
      <c r="E12" s="258">
        <v>10842</v>
      </c>
      <c r="F12" s="258">
        <v>10574</v>
      </c>
      <c r="G12" s="258">
        <v>10650</v>
      </c>
      <c r="H12" s="258">
        <v>10135</v>
      </c>
      <c r="I12" s="258">
        <v>11065</v>
      </c>
      <c r="J12" s="258">
        <v>10228</v>
      </c>
    </row>
    <row r="13" spans="1:10">
      <c r="A13" s="246" t="s">
        <v>247</v>
      </c>
      <c r="B13" s="258">
        <v>283423</v>
      </c>
      <c r="C13" s="258">
        <v>275422</v>
      </c>
      <c r="D13" s="258">
        <v>272279</v>
      </c>
      <c r="E13" s="258">
        <v>271895</v>
      </c>
      <c r="F13" s="258">
        <v>272841</v>
      </c>
      <c r="G13" s="258">
        <v>264681</v>
      </c>
      <c r="H13" s="258">
        <v>262883</v>
      </c>
      <c r="I13" s="258">
        <v>271639</v>
      </c>
      <c r="J13" s="258">
        <v>257122</v>
      </c>
    </row>
    <row r="14" spans="1:10">
      <c r="A14" s="246" t="s">
        <v>33</v>
      </c>
      <c r="B14" s="258">
        <v>35314</v>
      </c>
      <c r="C14" s="258">
        <v>35198</v>
      </c>
      <c r="D14" s="258">
        <v>35247</v>
      </c>
      <c r="E14" s="258">
        <v>38058</v>
      </c>
      <c r="F14" s="258">
        <v>34985</v>
      </c>
      <c r="G14" s="258">
        <v>34442</v>
      </c>
      <c r="H14" s="258">
        <v>34272</v>
      </c>
      <c r="I14" s="258">
        <v>33763</v>
      </c>
      <c r="J14" s="258">
        <v>47218</v>
      </c>
    </row>
    <row r="15" spans="1:10">
      <c r="A15" s="246" t="s">
        <v>358</v>
      </c>
      <c r="B15" s="283">
        <v>-10545</v>
      </c>
      <c r="C15" s="283">
        <v>-11225</v>
      </c>
      <c r="D15" s="283">
        <v>-11926</v>
      </c>
      <c r="E15" s="283">
        <v>-13016</v>
      </c>
      <c r="F15" s="283">
        <v>-13823</v>
      </c>
      <c r="G15" s="283">
        <v>-12431</v>
      </c>
      <c r="H15" s="283">
        <v>-13587</v>
      </c>
      <c r="I15" s="283">
        <v>-13111</v>
      </c>
      <c r="J15" s="283">
        <v>-12616</v>
      </c>
    </row>
    <row r="16" spans="1:10">
      <c r="A16" s="252" t="s">
        <v>359</v>
      </c>
      <c r="B16" s="282">
        <v>334647</v>
      </c>
      <c r="C16" s="282">
        <v>326896</v>
      </c>
      <c r="D16" s="282">
        <v>323468</v>
      </c>
      <c r="E16" s="282">
        <v>324619</v>
      </c>
      <c r="F16" s="282">
        <v>322386</v>
      </c>
      <c r="G16" s="282">
        <v>315404</v>
      </c>
      <c r="H16" s="282">
        <v>312211</v>
      </c>
      <c r="I16" s="282">
        <v>321311</v>
      </c>
      <c r="J16" s="282">
        <v>320477</v>
      </c>
    </row>
    <row r="17" spans="1:10">
      <c r="A17" s="246"/>
      <c r="B17" s="258"/>
      <c r="C17" s="258"/>
      <c r="D17" s="258"/>
      <c r="E17" s="258"/>
      <c r="F17" s="258"/>
      <c r="G17" s="258"/>
      <c r="H17" s="258"/>
      <c r="I17" s="258"/>
      <c r="J17" s="258"/>
    </row>
    <row r="18" spans="1:10">
      <c r="A18" s="246" t="s">
        <v>360</v>
      </c>
      <c r="B18" s="258">
        <v>305461</v>
      </c>
      <c r="C18" s="258">
        <v>294310</v>
      </c>
      <c r="D18" s="258">
        <v>294183</v>
      </c>
      <c r="E18" s="258">
        <v>291277</v>
      </c>
      <c r="F18" s="258">
        <v>284977</v>
      </c>
      <c r="G18" s="258">
        <v>273687</v>
      </c>
      <c r="H18" s="258">
        <v>273560</v>
      </c>
      <c r="I18" s="258">
        <v>277859</v>
      </c>
      <c r="J18" s="258">
        <v>282283</v>
      </c>
    </row>
    <row r="19" spans="1:10">
      <c r="A19" s="265" t="s">
        <v>349</v>
      </c>
      <c r="B19" s="258">
        <v>25092</v>
      </c>
      <c r="C19" s="258">
        <v>27618</v>
      </c>
      <c r="D19" s="258">
        <v>23957</v>
      </c>
      <c r="E19" s="258">
        <v>26532</v>
      </c>
      <c r="F19" s="258">
        <v>29153</v>
      </c>
      <c r="G19" s="258">
        <v>33066</v>
      </c>
      <c r="H19" s="258">
        <v>30391</v>
      </c>
      <c r="I19" s="258">
        <v>32847</v>
      </c>
      <c r="J19" s="258">
        <v>28342</v>
      </c>
    </row>
    <row r="20" spans="1:10">
      <c r="A20" s="265" t="s">
        <v>367</v>
      </c>
      <c r="B20" s="258">
        <v>12289</v>
      </c>
      <c r="C20" s="258">
        <v>13826</v>
      </c>
      <c r="D20" s="258">
        <v>14944</v>
      </c>
      <c r="E20" s="258">
        <v>17403</v>
      </c>
      <c r="F20" s="258">
        <v>18149</v>
      </c>
      <c r="G20" s="258">
        <v>19454</v>
      </c>
      <c r="H20" s="258">
        <v>19219</v>
      </c>
      <c r="I20" s="258">
        <v>21621</v>
      </c>
      <c r="J20" s="258">
        <v>20454</v>
      </c>
    </row>
    <row r="21" spans="1:10">
      <c r="A21" s="265" t="s">
        <v>368</v>
      </c>
      <c r="B21" s="283">
        <v>-8195</v>
      </c>
      <c r="C21" s="283">
        <v>-8858</v>
      </c>
      <c r="D21" s="283">
        <v>-9616</v>
      </c>
      <c r="E21" s="283">
        <v>-10593</v>
      </c>
      <c r="F21" s="283">
        <v>-9893</v>
      </c>
      <c r="G21" s="283">
        <v>-10803</v>
      </c>
      <c r="H21" s="283">
        <v>-10959</v>
      </c>
      <c r="I21" s="283">
        <v>-11016</v>
      </c>
      <c r="J21" s="283">
        <v>-10602</v>
      </c>
    </row>
    <row r="22" spans="1:10">
      <c r="A22" s="252" t="s">
        <v>359</v>
      </c>
      <c r="B22" s="282">
        <v>334647</v>
      </c>
      <c r="C22" s="282">
        <v>326896</v>
      </c>
      <c r="D22" s="282">
        <v>323468</v>
      </c>
      <c r="E22" s="282">
        <v>324619</v>
      </c>
      <c r="F22" s="282">
        <v>322386</v>
      </c>
      <c r="G22" s="282">
        <v>315404</v>
      </c>
      <c r="H22" s="282">
        <v>312211</v>
      </c>
      <c r="I22" s="282">
        <v>321311</v>
      </c>
      <c r="J22" s="282">
        <v>320477</v>
      </c>
    </row>
    <row r="23" spans="1:10">
      <c r="A23" s="268"/>
      <c r="B23" s="254"/>
      <c r="C23" s="254"/>
      <c r="D23" s="254"/>
      <c r="E23" s="254"/>
      <c r="F23" s="254"/>
      <c r="G23" s="254"/>
      <c r="H23" s="254"/>
      <c r="I23" s="254"/>
      <c r="J23" s="254"/>
    </row>
    <row r="24" spans="1:10">
      <c r="A24" s="252" t="s">
        <v>394</v>
      </c>
      <c r="B24" s="254"/>
      <c r="C24" s="254"/>
      <c r="D24" s="254"/>
      <c r="E24" s="254"/>
      <c r="F24" s="254"/>
      <c r="G24" s="254"/>
      <c r="H24" s="254"/>
      <c r="I24" s="254"/>
      <c r="J24" s="254"/>
    </row>
    <row r="25" spans="1:10">
      <c r="A25" s="246" t="s">
        <v>319</v>
      </c>
      <c r="B25" s="262">
        <v>0.85808446578240705</v>
      </c>
      <c r="C25" s="262">
        <v>0.81187617532185741</v>
      </c>
      <c r="D25" s="262">
        <v>0.79804603854389722</v>
      </c>
      <c r="E25" s="262">
        <v>0.7479170258001494</v>
      </c>
      <c r="F25" s="262">
        <v>0.76163975976637832</v>
      </c>
      <c r="G25" s="262">
        <v>0.63899455124910043</v>
      </c>
      <c r="H25" s="262">
        <v>0.70695665747437431</v>
      </c>
      <c r="I25" s="262">
        <v>0.60640118403404097</v>
      </c>
      <c r="J25" s="262">
        <v>0.61679867018676049</v>
      </c>
    </row>
    <row r="26" spans="1:10">
      <c r="A26" s="246" t="s">
        <v>121</v>
      </c>
      <c r="B26" s="262">
        <v>7.3188232480267873E-2</v>
      </c>
      <c r="C26" s="262">
        <v>8.2256652191783269E-2</v>
      </c>
      <c r="D26" s="262">
        <v>7.1924799750213153E-2</v>
      </c>
      <c r="E26" s="262">
        <v>7.9149911101034573E-2</v>
      </c>
      <c r="F26" s="262">
        <v>8.7736510582973951E-2</v>
      </c>
      <c r="G26" s="262">
        <v>0.10136508413369424</v>
      </c>
      <c r="H26" s="262">
        <v>9.4040288393105798E-2</v>
      </c>
      <c r="I26" s="262">
        <v>9.8839396136937416E-2</v>
      </c>
      <c r="J26" s="262">
        <v>8.5604946251498892E-2</v>
      </c>
    </row>
    <row r="27" spans="1:10">
      <c r="A27" s="246" t="s">
        <v>318</v>
      </c>
      <c r="B27" s="262">
        <v>3.584449979874111E-2</v>
      </c>
      <c r="C27" s="262">
        <v>4.1178958404069647E-2</v>
      </c>
      <c r="D27" s="262">
        <v>4.4865559438459969E-2</v>
      </c>
      <c r="E27" s="262">
        <v>5.1916399174253905E-2</v>
      </c>
      <c r="F27" s="262">
        <v>5.4619762308180775E-2</v>
      </c>
      <c r="G27" s="262">
        <v>5.9636978973473899E-2</v>
      </c>
      <c r="H27" s="262">
        <v>5.9470247857164961E-2</v>
      </c>
      <c r="I27" s="262">
        <v>6.5059414371989033E-2</v>
      </c>
      <c r="J27" s="262">
        <v>6.1779816901706239E-2</v>
      </c>
    </row>
    <row r="28" spans="1:10">
      <c r="C28" s="254"/>
      <c r="D28" s="254"/>
      <c r="E28" s="254"/>
      <c r="F28" s="254"/>
      <c r="G28" s="245"/>
      <c r="H28" s="245"/>
    </row>
    <row r="29" spans="1:10">
      <c r="A29" s="252" t="s">
        <v>369</v>
      </c>
      <c r="B29" s="252"/>
      <c r="C29" s="252"/>
      <c r="D29" s="252"/>
      <c r="E29" s="252"/>
      <c r="F29" s="252"/>
      <c r="G29" s="252"/>
      <c r="H29" s="252"/>
      <c r="I29" s="252"/>
      <c r="J29" s="252"/>
    </row>
    <row r="30" spans="1:10">
      <c r="A30" s="276" t="s">
        <v>31</v>
      </c>
      <c r="B30" s="258">
        <v>22015</v>
      </c>
      <c r="C30" s="258">
        <v>24113</v>
      </c>
      <c r="D30" s="258">
        <v>24463</v>
      </c>
      <c r="E30" s="258">
        <v>24248</v>
      </c>
      <c r="F30" s="258">
        <v>23699</v>
      </c>
      <c r="G30" s="258">
        <v>25272</v>
      </c>
      <c r="H30" s="258">
        <v>25305</v>
      </c>
      <c r="I30" s="258">
        <v>24420</v>
      </c>
      <c r="J30" s="258">
        <v>23453</v>
      </c>
    </row>
    <row r="31" spans="1:10">
      <c r="A31" s="276" t="s">
        <v>256</v>
      </c>
      <c r="B31" s="258">
        <v>1243</v>
      </c>
      <c r="C31" s="258">
        <v>1169</v>
      </c>
      <c r="D31" s="258">
        <v>1113</v>
      </c>
      <c r="E31" s="258">
        <v>1054</v>
      </c>
      <c r="F31" s="258">
        <v>994</v>
      </c>
      <c r="G31" s="258">
        <v>997</v>
      </c>
      <c r="H31" s="258">
        <v>1004</v>
      </c>
      <c r="I31" s="258">
        <v>943</v>
      </c>
      <c r="J31" s="258">
        <v>939</v>
      </c>
    </row>
    <row r="32" spans="1:10">
      <c r="A32" s="276" t="s">
        <v>247</v>
      </c>
      <c r="B32" s="258">
        <v>14729</v>
      </c>
      <c r="C32" s="258">
        <v>14285</v>
      </c>
      <c r="D32" s="258">
        <v>13607</v>
      </c>
      <c r="E32" s="258">
        <v>12889</v>
      </c>
      <c r="F32" s="258">
        <v>12516</v>
      </c>
      <c r="G32" s="258">
        <v>11990</v>
      </c>
      <c r="H32" s="258">
        <v>11601</v>
      </c>
      <c r="I32" s="258">
        <v>10406</v>
      </c>
      <c r="J32" s="258">
        <v>8940</v>
      </c>
    </row>
    <row r="33" spans="1:10">
      <c r="A33" s="276" t="s">
        <v>33</v>
      </c>
      <c r="B33" s="258">
        <v>358004</v>
      </c>
      <c r="C33" s="258">
        <v>361062</v>
      </c>
      <c r="D33" s="258">
        <v>343918</v>
      </c>
      <c r="E33" s="258">
        <v>334849</v>
      </c>
      <c r="F33" s="258">
        <v>331758</v>
      </c>
      <c r="G33" s="258">
        <v>328224</v>
      </c>
      <c r="H33" s="258">
        <v>311740</v>
      </c>
      <c r="I33" s="258">
        <v>303998</v>
      </c>
      <c r="J33" s="258">
        <v>313286</v>
      </c>
    </row>
    <row r="34" spans="1:10">
      <c r="A34" s="276" t="s">
        <v>358</v>
      </c>
      <c r="B34" s="283">
        <v>-14731</v>
      </c>
      <c r="C34" s="283">
        <v>-14389</v>
      </c>
      <c r="D34" s="283">
        <v>-12565</v>
      </c>
      <c r="E34" s="283">
        <v>-17309</v>
      </c>
      <c r="F34" s="283">
        <v>-12546</v>
      </c>
      <c r="G34" s="283">
        <v>-14758</v>
      </c>
      <c r="H34" s="283">
        <v>-12772</v>
      </c>
      <c r="I34" s="283">
        <v>-13570</v>
      </c>
      <c r="J34" s="283">
        <v>-14497</v>
      </c>
    </row>
    <row r="35" spans="1:10">
      <c r="A35" s="252" t="s">
        <v>370</v>
      </c>
      <c r="B35" s="282">
        <v>381260</v>
      </c>
      <c r="C35" s="282">
        <v>386240</v>
      </c>
      <c r="D35" s="282">
        <v>370536</v>
      </c>
      <c r="E35" s="282">
        <v>355731</v>
      </c>
      <c r="F35" s="282">
        <v>356421</v>
      </c>
      <c r="G35" s="282">
        <v>351725</v>
      </c>
      <c r="H35" s="282">
        <v>336878</v>
      </c>
      <c r="I35" s="282">
        <v>326197</v>
      </c>
      <c r="J35" s="282">
        <v>332121</v>
      </c>
    </row>
    <row r="36" spans="1:10" ht="9.75" customHeight="1">
      <c r="A36" s="245"/>
      <c r="B36" s="254"/>
      <c r="C36" s="254"/>
      <c r="D36" s="254"/>
      <c r="E36" s="254"/>
      <c r="F36" s="254"/>
      <c r="G36" s="254"/>
      <c r="H36" s="254"/>
      <c r="I36" s="254"/>
      <c r="J36" s="254"/>
    </row>
    <row r="37" spans="1:10">
      <c r="A37" s="276" t="s">
        <v>360</v>
      </c>
      <c r="B37" s="258">
        <v>362102</v>
      </c>
      <c r="C37" s="258">
        <v>365939</v>
      </c>
      <c r="D37" s="258">
        <v>349133</v>
      </c>
      <c r="E37" s="258">
        <v>337153</v>
      </c>
      <c r="F37" s="258">
        <v>334863</v>
      </c>
      <c r="G37" s="258">
        <v>313161</v>
      </c>
      <c r="H37" s="258">
        <v>317228</v>
      </c>
      <c r="I37" s="258">
        <v>308588</v>
      </c>
      <c r="J37" s="258">
        <v>311702</v>
      </c>
    </row>
    <row r="38" spans="1:10">
      <c r="A38" s="276" t="s">
        <v>349</v>
      </c>
      <c r="B38" s="258">
        <v>17475</v>
      </c>
      <c r="C38" s="258">
        <v>18152</v>
      </c>
      <c r="D38" s="258">
        <v>19508</v>
      </c>
      <c r="E38" s="258">
        <v>17302</v>
      </c>
      <c r="F38" s="258">
        <v>19374</v>
      </c>
      <c r="G38" s="258">
        <v>36034</v>
      </c>
      <c r="H38" s="258">
        <v>16997</v>
      </c>
      <c r="I38" s="258">
        <v>15114</v>
      </c>
      <c r="J38" s="258">
        <v>13141</v>
      </c>
    </row>
    <row r="39" spans="1:10">
      <c r="A39" s="276" t="s">
        <v>367</v>
      </c>
      <c r="B39" s="258">
        <v>14131</v>
      </c>
      <c r="C39" s="258">
        <v>14027</v>
      </c>
      <c r="D39" s="258">
        <v>11756</v>
      </c>
      <c r="E39" s="258">
        <v>16024</v>
      </c>
      <c r="F39" s="258">
        <v>12707</v>
      </c>
      <c r="G39" s="258">
        <v>13149</v>
      </c>
      <c r="H39" s="258">
        <v>13583</v>
      </c>
      <c r="I39" s="258">
        <v>13693</v>
      </c>
      <c r="J39" s="258">
        <v>20009</v>
      </c>
    </row>
    <row r="40" spans="1:10">
      <c r="A40" s="276" t="s">
        <v>368</v>
      </c>
      <c r="B40" s="283">
        <v>-12448</v>
      </c>
      <c r="C40" s="283">
        <v>-11878</v>
      </c>
      <c r="D40" s="283">
        <v>-9861</v>
      </c>
      <c r="E40" s="283">
        <v>-14748</v>
      </c>
      <c r="F40" s="283">
        <v>-10523</v>
      </c>
      <c r="G40" s="283">
        <v>-10619</v>
      </c>
      <c r="H40" s="283">
        <v>-10930</v>
      </c>
      <c r="I40" s="283">
        <v>-11198</v>
      </c>
      <c r="J40" s="283">
        <v>-12731</v>
      </c>
    </row>
    <row r="41" spans="1:10">
      <c r="A41" s="252" t="s">
        <v>370</v>
      </c>
      <c r="B41" s="282">
        <v>381260</v>
      </c>
      <c r="C41" s="282">
        <v>386240</v>
      </c>
      <c r="D41" s="282">
        <v>370536</v>
      </c>
      <c r="E41" s="282">
        <v>355731</v>
      </c>
      <c r="F41" s="282">
        <v>356421</v>
      </c>
      <c r="G41" s="282">
        <v>351725</v>
      </c>
      <c r="H41" s="282">
        <v>336878</v>
      </c>
      <c r="I41" s="282">
        <v>326197</v>
      </c>
      <c r="J41" s="282">
        <v>332121</v>
      </c>
    </row>
    <row r="42" spans="1:10" ht="9.75" customHeight="1">
      <c r="A42" s="252"/>
      <c r="B42" s="254"/>
      <c r="C42" s="254"/>
      <c r="D42" s="254"/>
      <c r="E42" s="254"/>
      <c r="F42" s="254"/>
      <c r="G42" s="254"/>
      <c r="H42" s="254"/>
      <c r="I42" s="254"/>
      <c r="J42" s="254"/>
    </row>
    <row r="43" spans="1:10">
      <c r="A43" s="276" t="s">
        <v>319</v>
      </c>
      <c r="B43" s="262">
        <v>1.0424598400679357</v>
      </c>
      <c r="C43" s="262">
        <v>1.0258073714978255</v>
      </c>
      <c r="D43" s="262">
        <v>1.0688159237835999</v>
      </c>
      <c r="E43" s="262">
        <v>1.0801922116824763</v>
      </c>
      <c r="F43" s="262">
        <v>0.98732981821043519</v>
      </c>
      <c r="G43" s="262">
        <v>1.1223667199026541</v>
      </c>
      <c r="H43" s="262">
        <v>0.94029301332548043</v>
      </c>
      <c r="I43" s="262">
        <v>0.99101730811363475</v>
      </c>
      <c r="J43" s="262">
        <v>0.72452396421610277</v>
      </c>
    </row>
    <row r="44" spans="1:10">
      <c r="A44" s="276" t="s">
        <v>121</v>
      </c>
      <c r="B44" s="262">
        <v>4.438568685421683E-2</v>
      </c>
      <c r="C44" s="262">
        <v>4.5594522227078403E-2</v>
      </c>
      <c r="D44" s="262">
        <v>5.128326458936322E-2</v>
      </c>
      <c r="E44" s="262">
        <v>4.6701702390688812E-2</v>
      </c>
      <c r="F44" s="262">
        <v>5.279824714397837E-2</v>
      </c>
      <c r="G44" s="262">
        <v>9.9446934404874926E-2</v>
      </c>
      <c r="H44" s="262">
        <v>4.8868916183641552E-2</v>
      </c>
      <c r="I44" s="262">
        <v>4.4796158804961544E-2</v>
      </c>
      <c r="J44" s="262">
        <v>3.8106202080892673E-2</v>
      </c>
    </row>
    <row r="45" spans="1:10">
      <c r="A45" s="276" t="s">
        <v>318</v>
      </c>
      <c r="B45" s="262">
        <v>3.589208245704939E-2</v>
      </c>
      <c r="C45" s="262">
        <v>3.5233272547335215E-2</v>
      </c>
      <c r="D45" s="262">
        <v>3.090455497808868E-2</v>
      </c>
      <c r="E45" s="262">
        <v>4.3252114154918364E-2</v>
      </c>
      <c r="F45" s="262">
        <v>3.4629262230749108E-2</v>
      </c>
      <c r="G45" s="262">
        <v>3.6288720111275471E-2</v>
      </c>
      <c r="H45" s="262">
        <v>3.9053155764099734E-2</v>
      </c>
      <c r="I45" s="262">
        <v>4.0584478133937965E-2</v>
      </c>
      <c r="J45" s="262">
        <v>5.8021992042963356E-2</v>
      </c>
    </row>
    <row r="46" spans="1:10" ht="14.25" customHeight="1">
      <c r="A46" s="245"/>
      <c r="B46" s="245"/>
      <c r="C46" s="245"/>
      <c r="D46" s="245"/>
      <c r="E46" s="245"/>
      <c r="F46" s="245"/>
      <c r="G46" s="245"/>
      <c r="H46" s="245"/>
      <c r="I46" s="245"/>
      <c r="J46" s="245"/>
    </row>
    <row r="47" spans="1:10">
      <c r="A47" s="252" t="s">
        <v>371</v>
      </c>
      <c r="B47" s="245"/>
      <c r="C47" s="245"/>
      <c r="D47" s="245"/>
      <c r="E47" s="245"/>
      <c r="F47" s="245"/>
      <c r="G47" s="245"/>
      <c r="H47" s="245"/>
      <c r="I47" s="245"/>
      <c r="J47" s="245"/>
    </row>
    <row r="48" spans="1:10">
      <c r="A48" s="276" t="s">
        <v>393</v>
      </c>
      <c r="B48" s="264">
        <v>1.5637622619734563E-2</v>
      </c>
      <c r="C48" s="264">
        <v>1.5694904722452361E-2</v>
      </c>
      <c r="D48" s="264">
        <v>1.5817626357492929E-2</v>
      </c>
      <c r="E48" s="264">
        <v>1.6189199142048347E-2</v>
      </c>
      <c r="F48" s="264">
        <v>1.724084720036137E-2</v>
      </c>
      <c r="G48" s="264">
        <v>1.6259862108181106E-2</v>
      </c>
      <c r="H48" s="264">
        <v>1.6E-2</v>
      </c>
      <c r="I48" s="264">
        <v>1.7000000000000001E-2</v>
      </c>
      <c r="J48" s="264">
        <v>1.6E-2</v>
      </c>
    </row>
    <row r="49" spans="1:10">
      <c r="A49" s="276" t="s">
        <v>175</v>
      </c>
      <c r="B49" s="264">
        <v>4.6236164297329907E-2</v>
      </c>
      <c r="C49" s="264">
        <v>4.9158554266777135E-2</v>
      </c>
      <c r="D49" s="264">
        <v>5.4226849752790553E-2</v>
      </c>
      <c r="E49" s="264">
        <v>5.5839946476410544E-2</v>
      </c>
      <c r="F49" s="264">
        <v>5.5007982133488204E-2</v>
      </c>
      <c r="G49" s="264">
        <v>6.3364844694008104E-2</v>
      </c>
      <c r="H49" s="264">
        <v>5.6000000000000001E-2</v>
      </c>
      <c r="I49" s="264">
        <v>5.6000000000000001E-2</v>
      </c>
      <c r="J49" s="264">
        <v>5.3999999999999999E-2</v>
      </c>
    </row>
    <row r="50" spans="1:10">
      <c r="A50" s="276" t="s">
        <v>361</v>
      </c>
      <c r="B50" s="264">
        <v>9.2548392173320046E-2</v>
      </c>
      <c r="C50" s="264">
        <v>9.0241818558409279E-2</v>
      </c>
      <c r="D50" s="264">
        <v>9.0531014530302045E-2</v>
      </c>
      <c r="E50" s="264">
        <v>9.4059837349008094E-2</v>
      </c>
      <c r="F50" s="264">
        <v>8.9711324529138298E-2</v>
      </c>
      <c r="G50" s="264">
        <v>8.9348212381832395E-2</v>
      </c>
      <c r="H50" s="264">
        <v>9.5000000000000001E-2</v>
      </c>
      <c r="I50" s="264">
        <v>8.5000000000000006E-2</v>
      </c>
      <c r="J50" s="264">
        <v>8.6999999999999994E-2</v>
      </c>
    </row>
    <row r="51" spans="1:10">
      <c r="A51" s="276" t="s">
        <v>362</v>
      </c>
      <c r="B51" s="264">
        <v>7.5407858154540208E-2</v>
      </c>
      <c r="C51" s="264">
        <v>7.5522990886495445E-2</v>
      </c>
      <c r="D51" s="264">
        <v>6.1980482328302784E-2</v>
      </c>
      <c r="E51" s="264">
        <v>6.0112838071464114E-2</v>
      </c>
      <c r="F51" s="264">
        <v>6.0131137054213975E-2</v>
      </c>
      <c r="G51" s="264">
        <v>5.6183097590447081E-2</v>
      </c>
      <c r="H51" s="264">
        <v>6.2E-2</v>
      </c>
      <c r="I51" s="264">
        <v>7.8E-2</v>
      </c>
      <c r="J51" s="264">
        <v>7.3999999999999996E-2</v>
      </c>
    </row>
    <row r="52" spans="1:10">
      <c r="A52" s="276" t="s">
        <v>363</v>
      </c>
      <c r="B52" s="264">
        <v>7.5693752295021774E-2</v>
      </c>
      <c r="C52" s="264">
        <v>7.6504246064623027E-2</v>
      </c>
      <c r="D52" s="264">
        <v>8.0116371958460178E-2</v>
      </c>
      <c r="E52" s="264">
        <v>8.6587899283447317E-2</v>
      </c>
      <c r="F52" s="264">
        <v>7.1830784381391663E-2</v>
      </c>
      <c r="G52" s="264">
        <v>7.2727272727272724E-2</v>
      </c>
      <c r="H52" s="264">
        <v>6.8000000000000005E-2</v>
      </c>
      <c r="I52" s="264">
        <v>7.0999999999999994E-2</v>
      </c>
      <c r="J52" s="264">
        <v>6.9000000000000006E-2</v>
      </c>
    </row>
    <row r="53" spans="1:10">
      <c r="A53" s="276" t="s">
        <v>364</v>
      </c>
      <c r="B53" s="264">
        <v>2.3700361957719143E-2</v>
      </c>
      <c r="C53" s="264">
        <v>2.1893123446561722E-2</v>
      </c>
      <c r="D53" s="264">
        <v>2.2677958416995918E-2</v>
      </c>
      <c r="E53" s="264">
        <v>2.3031447919917018E-2</v>
      </c>
      <c r="F53" s="264">
        <v>2.1553163253568111E-2</v>
      </c>
      <c r="G53" s="264">
        <v>2.1539555050110171E-2</v>
      </c>
      <c r="H53" s="264">
        <v>2.5999999999999999E-2</v>
      </c>
      <c r="I53" s="264">
        <v>2.4E-2</v>
      </c>
      <c r="J53" s="264">
        <v>1.7999999999999999E-2</v>
      </c>
    </row>
    <row r="54" spans="1:10">
      <c r="A54" s="276" t="s">
        <v>365</v>
      </c>
      <c r="B54" s="264">
        <v>0.2967004144153596</v>
      </c>
      <c r="C54" s="264">
        <v>0.28696665285832645</v>
      </c>
      <c r="D54" s="264">
        <v>0.28206436081784225</v>
      </c>
      <c r="E54" s="264">
        <v>0.28848764937551125</v>
      </c>
      <c r="F54" s="264">
        <v>0.28405453101809375</v>
      </c>
      <c r="G54" s="264">
        <v>0.26577297604662736</v>
      </c>
      <c r="H54" s="264">
        <v>0.246</v>
      </c>
      <c r="I54" s="264">
        <v>0.249</v>
      </c>
      <c r="J54" s="264">
        <v>0.29499999999999998</v>
      </c>
    </row>
    <row r="55" spans="1:10">
      <c r="A55" s="276" t="s">
        <v>173</v>
      </c>
      <c r="B55" s="264">
        <v>0.20811519697843991</v>
      </c>
      <c r="C55" s="264">
        <v>0.21352009113504558</v>
      </c>
      <c r="D55" s="264">
        <v>0.22551924779238725</v>
      </c>
      <c r="E55" s="264">
        <v>0.21322291281895589</v>
      </c>
      <c r="F55" s="264">
        <v>0.21603945895443871</v>
      </c>
      <c r="G55" s="264">
        <v>0.21053095458099366</v>
      </c>
      <c r="H55" s="264">
        <v>0.22900000000000001</v>
      </c>
      <c r="I55" s="264">
        <v>0.23400000000000001</v>
      </c>
      <c r="J55" s="264">
        <v>0.21</v>
      </c>
    </row>
    <row r="56" spans="1:10">
      <c r="A56" s="276" t="s">
        <v>174</v>
      </c>
      <c r="B56" s="264">
        <v>1.4856003776950113E-2</v>
      </c>
      <c r="C56" s="264">
        <v>1.5912386081193039E-2</v>
      </c>
      <c r="D56" s="264">
        <v>1.5874301012587171E-2</v>
      </c>
      <c r="E56" s="264">
        <v>1.6869488461787138E-2</v>
      </c>
      <c r="F56" s="264">
        <v>2.8225048467963448E-2</v>
      </c>
      <c r="G56" s="264">
        <v>3.1544530528111452E-2</v>
      </c>
      <c r="H56" s="264">
        <v>3.3000000000000002E-2</v>
      </c>
      <c r="I56" s="264">
        <v>1.7000000000000001E-2</v>
      </c>
      <c r="J56" s="264">
        <v>1.9E-2</v>
      </c>
    </row>
    <row r="57" spans="1:10">
      <c r="A57" s="276" t="s">
        <v>366</v>
      </c>
      <c r="B57" s="264">
        <v>0.15110423333158474</v>
      </c>
      <c r="C57" s="264">
        <v>0.15458782104391053</v>
      </c>
      <c r="D57" s="264">
        <v>0.15118638944663945</v>
      </c>
      <c r="E57" s="264">
        <v>0.14557066997253543</v>
      </c>
      <c r="F57" s="264">
        <v>0.15620572300734245</v>
      </c>
      <c r="G57" s="264">
        <v>0.17273153742270239</v>
      </c>
      <c r="H57" s="264">
        <v>0.16900000000000001</v>
      </c>
      <c r="I57" s="264">
        <v>0.16900000000000001</v>
      </c>
      <c r="J57" s="264">
        <v>0.158</v>
      </c>
    </row>
    <row r="58" spans="1:10">
      <c r="A58" s="245"/>
      <c r="B58" s="285">
        <v>1</v>
      </c>
      <c r="C58" s="285">
        <v>0.99997188887108512</v>
      </c>
      <c r="D58" s="285">
        <v>0.99999460241380056</v>
      </c>
      <c r="E58" s="285">
        <v>0.99997188887108512</v>
      </c>
      <c r="F58" s="285">
        <v>1</v>
      </c>
      <c r="G58" s="285">
        <v>1.0000028431302863</v>
      </c>
      <c r="H58" s="285">
        <v>1</v>
      </c>
      <c r="I58" s="285">
        <v>1</v>
      </c>
      <c r="J58" s="285">
        <v>1</v>
      </c>
    </row>
    <row r="59" spans="1:10">
      <c r="A59" s="245"/>
      <c r="B59" s="270"/>
      <c r="C59" s="270"/>
      <c r="D59" s="270"/>
      <c r="E59" s="270"/>
      <c r="F59" s="270"/>
      <c r="G59" s="270"/>
      <c r="H59" s="270"/>
      <c r="I59" s="270"/>
      <c r="J59" s="270"/>
    </row>
    <row r="60" spans="1:10">
      <c r="A60" s="245"/>
      <c r="B60" s="270"/>
      <c r="C60" s="270"/>
      <c r="D60" s="270"/>
      <c r="E60" s="270"/>
      <c r="F60" s="270"/>
      <c r="G60" s="270"/>
      <c r="H60" s="270"/>
      <c r="I60" s="270"/>
      <c r="J60" s="270"/>
    </row>
    <row r="61" spans="1:10">
      <c r="A61" s="245"/>
      <c r="B61" s="245"/>
      <c r="C61" s="245"/>
      <c r="D61" s="245"/>
      <c r="E61" s="245"/>
      <c r="F61" s="245"/>
      <c r="G61" s="245"/>
      <c r="H61" s="245"/>
    </row>
    <row r="62" spans="1:10">
      <c r="A62" s="245"/>
      <c r="B62" s="245"/>
      <c r="C62" s="245"/>
      <c r="D62" s="245"/>
      <c r="E62" s="245"/>
      <c r="F62" s="245"/>
      <c r="G62" s="245"/>
      <c r="H62" s="245"/>
    </row>
    <row r="63" spans="1:10">
      <c r="A63" s="245"/>
      <c r="B63" s="245"/>
      <c r="C63" s="245"/>
      <c r="D63" s="245"/>
      <c r="E63" s="245"/>
      <c r="F63" s="245"/>
      <c r="G63" s="245"/>
      <c r="H63" s="245"/>
    </row>
    <row r="64" spans="1:10">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sheetData>
  <mergeCells count="1">
    <mergeCell ref="A2:J2"/>
  </mergeCells>
  <pageMargins left="0.70866141732283472" right="0.70866141732283472" top="0.74803149606299213" bottom="0.74803149606299213" header="0.31496062992125984" footer="0.31496062992125984"/>
  <pageSetup paperSize="9" firstPageNumber="15" orientation="landscape" useFirstPageNumber="1" r:id="rId1"/>
  <headerFooter>
    <oddFooter>&amp;L&amp;"-,Italic"&amp;8______________________________________________________
Arion Bank Factbook 30. September 2016&amp;C&amp;8&amp;P&amp;R&amp;"-,Italic"&amp;8______________________________________________________
All amounts are in ISK millions</oddFooter>
  </headerFooter>
  <rowBreaks count="1" manualBreakCount="1">
    <brk id="28"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94"/>
  <sheetViews>
    <sheetView zoomScaleNormal="100" zoomScaleSheetLayoutView="100" workbookViewId="0"/>
  </sheetViews>
  <sheetFormatPr defaultRowHeight="15"/>
  <cols>
    <col min="1" max="1" width="52" style="251" customWidth="1"/>
    <col min="2" max="10" width="9" style="251" customWidth="1"/>
    <col min="11" max="11" width="40.28515625" style="251" customWidth="1"/>
    <col min="12" max="16384" width="9.140625" style="251"/>
  </cols>
  <sheetData>
    <row r="1" spans="1:11" ht="27.75" customHeight="1">
      <c r="A1" s="256" t="s">
        <v>377</v>
      </c>
      <c r="B1" s="257">
        <v>0</v>
      </c>
      <c r="C1" s="257">
        <v>1</v>
      </c>
      <c r="D1" s="257">
        <v>2</v>
      </c>
      <c r="E1" s="257">
        <v>3</v>
      </c>
      <c r="F1" s="257">
        <v>4</v>
      </c>
      <c r="G1" s="257">
        <v>5</v>
      </c>
      <c r="H1" s="257">
        <v>6</v>
      </c>
      <c r="I1" s="257">
        <v>7</v>
      </c>
      <c r="J1" s="257">
        <v>8</v>
      </c>
      <c r="K1" s="245"/>
    </row>
    <row r="2" spans="1:11" ht="15.75" thickBot="1">
      <c r="A2" s="249" t="s">
        <v>324</v>
      </c>
      <c r="B2" s="250" t="s">
        <v>281</v>
      </c>
      <c r="C2" s="250" t="s">
        <v>280</v>
      </c>
      <c r="D2" s="250" t="s">
        <v>279</v>
      </c>
      <c r="E2" s="250" t="s">
        <v>278</v>
      </c>
      <c r="F2" s="250" t="s">
        <v>277</v>
      </c>
      <c r="G2" s="250" t="s">
        <v>276</v>
      </c>
      <c r="H2" s="250" t="s">
        <v>275</v>
      </c>
      <c r="I2" s="250" t="s">
        <v>274</v>
      </c>
      <c r="J2" s="250" t="s">
        <v>273</v>
      </c>
      <c r="K2" s="245"/>
    </row>
    <row r="3" spans="1:11" ht="15.75" thickTop="1">
      <c r="A3" s="274"/>
      <c r="B3" s="275"/>
      <c r="C3" s="275"/>
      <c r="D3" s="275"/>
      <c r="E3" s="275"/>
      <c r="F3" s="275"/>
      <c r="G3" s="275"/>
      <c r="H3" s="275"/>
      <c r="I3" s="275"/>
      <c r="J3" s="275"/>
      <c r="K3" s="245"/>
    </row>
    <row r="4" spans="1:11">
      <c r="A4" s="252" t="s">
        <v>413</v>
      </c>
      <c r="B4" s="275"/>
      <c r="C4" s="275"/>
      <c r="D4" s="275"/>
      <c r="E4" s="275"/>
      <c r="F4" s="275"/>
      <c r="G4" s="275"/>
      <c r="H4" s="275"/>
      <c r="I4" s="275"/>
      <c r="J4" s="275"/>
      <c r="K4" s="245"/>
    </row>
    <row r="5" spans="1:11">
      <c r="A5" s="252" t="s">
        <v>53</v>
      </c>
      <c r="B5" s="272">
        <v>207005.23576878998</v>
      </c>
      <c r="C5" s="272">
        <v>208843.74888595002</v>
      </c>
      <c r="D5" s="272">
        <v>204660.63363172003</v>
      </c>
      <c r="E5" s="272">
        <v>201894.51223531002</v>
      </c>
      <c r="F5" s="272">
        <v>174793.90599449002</v>
      </c>
      <c r="G5" s="272">
        <v>168444.87561506001</v>
      </c>
      <c r="H5" s="272">
        <v>177115.51165016001</v>
      </c>
      <c r="I5" s="272">
        <v>162211.78242742998</v>
      </c>
      <c r="J5" s="272">
        <v>159766.00497308999</v>
      </c>
      <c r="K5" s="245"/>
    </row>
    <row r="6" spans="1:11">
      <c r="A6" s="276" t="s">
        <v>411</v>
      </c>
      <c r="B6" s="278">
        <v>-65.789148089999998</v>
      </c>
      <c r="C6" s="278">
        <v>-9605.3223529299994</v>
      </c>
      <c r="D6" s="278">
        <v>-9507.7281763299998</v>
      </c>
      <c r="E6" s="278">
        <v>-9108.2969601700006</v>
      </c>
      <c r="F6" s="278">
        <v>-1286.53718976</v>
      </c>
      <c r="G6" s="278">
        <v>-1476.0543220100001</v>
      </c>
      <c r="H6" s="278">
        <v>-1545.43470643</v>
      </c>
      <c r="I6" s="278">
        <v>-1500.54528484</v>
      </c>
      <c r="J6" s="278">
        <v>-5122.49609418</v>
      </c>
      <c r="K6" s="245"/>
    </row>
    <row r="7" spans="1:11">
      <c r="A7" s="276" t="s">
        <v>17</v>
      </c>
      <c r="B7" s="278">
        <v>-11077</v>
      </c>
      <c r="C7" s="278">
        <v>-9152</v>
      </c>
      <c r="D7" s="278">
        <v>-9153</v>
      </c>
      <c r="E7" s="278">
        <v>-9285</v>
      </c>
      <c r="F7" s="278">
        <v>-9194</v>
      </c>
      <c r="G7" s="278">
        <v>-9353</v>
      </c>
      <c r="H7" s="278">
        <v>-9493</v>
      </c>
      <c r="I7" s="278">
        <v>-9596</v>
      </c>
      <c r="J7" s="278">
        <v>-5337</v>
      </c>
      <c r="K7" s="245"/>
    </row>
    <row r="8" spans="1:11">
      <c r="A8" s="276" t="s">
        <v>108</v>
      </c>
      <c r="B8" s="278">
        <v>-241</v>
      </c>
      <c r="C8" s="278">
        <v>-221</v>
      </c>
      <c r="D8" s="278">
        <v>-209</v>
      </c>
      <c r="E8" s="278">
        <v>-205</v>
      </c>
      <c r="F8" s="278">
        <v>-987</v>
      </c>
      <c r="G8" s="278">
        <v>-891</v>
      </c>
      <c r="H8" s="278">
        <v>-420</v>
      </c>
      <c r="I8" s="278">
        <v>-655</v>
      </c>
      <c r="J8" s="278">
        <v>-660</v>
      </c>
      <c r="K8" s="245"/>
    </row>
    <row r="9" spans="1:11">
      <c r="A9" s="276" t="s">
        <v>375</v>
      </c>
      <c r="B9" s="296">
        <v>-1699</v>
      </c>
      <c r="C9" s="296">
        <v>-515</v>
      </c>
      <c r="D9" s="296">
        <v>-2921</v>
      </c>
      <c r="E9" s="296">
        <v>-3151</v>
      </c>
      <c r="F9" s="296">
        <v>-222</v>
      </c>
      <c r="G9" s="296">
        <v>-1534</v>
      </c>
      <c r="H9" s="296">
        <v>-12913</v>
      </c>
      <c r="I9" s="296">
        <v>-111</v>
      </c>
      <c r="J9" s="296">
        <v>-125</v>
      </c>
      <c r="K9" s="245"/>
    </row>
    <row r="10" spans="1:11">
      <c r="A10" s="252" t="s">
        <v>409</v>
      </c>
      <c r="B10" s="296">
        <v>193922.44662069998</v>
      </c>
      <c r="C10" s="296">
        <v>189350.42653302001</v>
      </c>
      <c r="D10" s="296">
        <v>182869.90545539002</v>
      </c>
      <c r="E10" s="296">
        <v>180145.21527514001</v>
      </c>
      <c r="F10" s="296">
        <v>163104.36880473001</v>
      </c>
      <c r="G10" s="296">
        <v>155190.82129305002</v>
      </c>
      <c r="H10" s="296">
        <v>152744.07694373</v>
      </c>
      <c r="I10" s="296">
        <v>150349.23714258999</v>
      </c>
      <c r="J10" s="296">
        <v>148521.50887890998</v>
      </c>
      <c r="K10" s="245"/>
    </row>
    <row r="11" spans="1:11">
      <c r="A11" s="276" t="s">
        <v>411</v>
      </c>
      <c r="B11" s="297">
        <v>65.789148089999998</v>
      </c>
      <c r="C11" s="297">
        <v>9605.3223529299994</v>
      </c>
      <c r="D11" s="297">
        <v>9507.7281763299998</v>
      </c>
      <c r="E11" s="297">
        <v>9108.2969601700006</v>
      </c>
      <c r="F11" s="297">
        <v>1286.53718976</v>
      </c>
      <c r="G11" s="297">
        <v>1476.0543220100001</v>
      </c>
      <c r="H11" s="297">
        <v>1545.43470643</v>
      </c>
      <c r="I11" s="297">
        <v>1500.54528484</v>
      </c>
      <c r="J11" s="297">
        <v>5122.49609418</v>
      </c>
      <c r="K11" s="245"/>
    </row>
    <row r="12" spans="1:11">
      <c r="A12" s="252" t="s">
        <v>126</v>
      </c>
      <c r="B12" s="296">
        <v>193988.23576878998</v>
      </c>
      <c r="C12" s="296">
        <v>198955.74888595002</v>
      </c>
      <c r="D12" s="296">
        <v>192377.63363172003</v>
      </c>
      <c r="E12" s="296">
        <v>189253.51223531002</v>
      </c>
      <c r="F12" s="296">
        <v>164390.90599449002</v>
      </c>
      <c r="G12" s="296">
        <v>156666.87561506001</v>
      </c>
      <c r="H12" s="296">
        <v>154289.51165016001</v>
      </c>
      <c r="I12" s="296">
        <v>151849.78242742998</v>
      </c>
      <c r="J12" s="296">
        <v>153644.00497308999</v>
      </c>
      <c r="K12" s="245"/>
    </row>
    <row r="13" spans="1:11">
      <c r="A13" s="276" t="s">
        <v>376</v>
      </c>
      <c r="B13" s="278">
        <v>0</v>
      </c>
      <c r="C13" s="272">
        <v>9552.5796481699999</v>
      </c>
      <c r="D13" s="272">
        <v>9921.0325294300001</v>
      </c>
      <c r="E13" s="272">
        <v>10364.867906790001</v>
      </c>
      <c r="F13" s="272">
        <v>10378.125930850001</v>
      </c>
      <c r="G13" s="272">
        <v>10883.877712420001</v>
      </c>
      <c r="H13" s="272">
        <v>20494.482511999999</v>
      </c>
      <c r="I13" s="272">
        <v>31639.005507000002</v>
      </c>
      <c r="J13" s="272">
        <v>31205.120568999999</v>
      </c>
      <c r="K13" s="245"/>
    </row>
    <row r="14" spans="1:11">
      <c r="A14" s="276" t="s">
        <v>408</v>
      </c>
      <c r="B14" s="278">
        <v>0</v>
      </c>
      <c r="C14" s="278">
        <v>-1504</v>
      </c>
      <c r="D14" s="278">
        <v>-1055</v>
      </c>
      <c r="E14" s="278">
        <v>-771</v>
      </c>
      <c r="F14" s="278">
        <v>-597</v>
      </c>
      <c r="G14" s="278">
        <v>-411</v>
      </c>
      <c r="H14" s="278">
        <v>-684</v>
      </c>
      <c r="I14" s="278">
        <v>0</v>
      </c>
      <c r="J14" s="278">
        <v>0</v>
      </c>
      <c r="K14" s="245"/>
    </row>
    <row r="15" spans="1:11" s="244" customFormat="1">
      <c r="A15" s="276" t="s">
        <v>428</v>
      </c>
      <c r="B15" s="296">
        <v>0</v>
      </c>
      <c r="C15" s="296">
        <v>-515</v>
      </c>
      <c r="D15" s="296">
        <v>-2921</v>
      </c>
      <c r="E15" s="296">
        <v>-3118</v>
      </c>
      <c r="F15" s="296">
        <v>-189</v>
      </c>
      <c r="G15" s="296">
        <v>-92</v>
      </c>
      <c r="H15" s="296">
        <v>-91</v>
      </c>
      <c r="I15" s="296">
        <v>-101</v>
      </c>
      <c r="J15" s="296">
        <v>-120</v>
      </c>
      <c r="K15" s="245"/>
    </row>
    <row r="16" spans="1:11" s="244" customFormat="1">
      <c r="A16" s="252" t="s">
        <v>412</v>
      </c>
      <c r="B16" s="278">
        <v>0</v>
      </c>
      <c r="C16" s="278">
        <v>7533.5796481699999</v>
      </c>
      <c r="D16" s="278">
        <v>5945.0325294300001</v>
      </c>
      <c r="E16" s="278">
        <v>6475.8679067900011</v>
      </c>
      <c r="F16" s="278">
        <v>9592.1259308500012</v>
      </c>
      <c r="G16" s="278">
        <v>10380.877712420001</v>
      </c>
      <c r="H16" s="278">
        <v>19719.482511999999</v>
      </c>
      <c r="I16" s="278">
        <v>31538.005507000002</v>
      </c>
      <c r="J16" s="278">
        <v>31085.120568999999</v>
      </c>
      <c r="K16" s="245"/>
    </row>
    <row r="17" spans="1:11" ht="15.75" thickBot="1">
      <c r="A17" s="252" t="s">
        <v>320</v>
      </c>
      <c r="B17" s="298">
        <v>193988.23576878998</v>
      </c>
      <c r="C17" s="298">
        <v>206489.32853412002</v>
      </c>
      <c r="D17" s="298">
        <v>198322.66616115003</v>
      </c>
      <c r="E17" s="298">
        <v>195729.38014210001</v>
      </c>
      <c r="F17" s="298">
        <v>173983.03192534001</v>
      </c>
      <c r="G17" s="298">
        <v>167047.75332748002</v>
      </c>
      <c r="H17" s="298">
        <v>174008.99416216</v>
      </c>
      <c r="I17" s="298">
        <v>183387.78793442997</v>
      </c>
      <c r="J17" s="298">
        <v>184729.12554208998</v>
      </c>
      <c r="K17" s="245"/>
    </row>
    <row r="18" spans="1:11" ht="15.75" thickTop="1">
      <c r="A18" s="246"/>
      <c r="B18" s="264"/>
      <c r="C18" s="264"/>
      <c r="D18" s="264"/>
      <c r="E18" s="264"/>
      <c r="F18" s="264"/>
      <c r="G18" s="264"/>
      <c r="H18" s="264"/>
      <c r="I18" s="264"/>
      <c r="J18" s="264"/>
      <c r="K18" s="245"/>
    </row>
    <row r="19" spans="1:11">
      <c r="A19" s="252" t="s">
        <v>26</v>
      </c>
      <c r="B19" s="254"/>
      <c r="C19" s="254"/>
      <c r="D19" s="254"/>
      <c r="E19" s="254"/>
      <c r="F19" s="254"/>
      <c r="G19" s="254"/>
      <c r="H19" s="254"/>
      <c r="I19" s="254"/>
      <c r="J19" s="254"/>
      <c r="K19" s="245"/>
    </row>
    <row r="20" spans="1:11">
      <c r="A20" s="276" t="s">
        <v>429</v>
      </c>
      <c r="B20" s="272">
        <v>663903</v>
      </c>
      <c r="C20" s="272">
        <v>647815</v>
      </c>
      <c r="D20" s="272">
        <v>635499</v>
      </c>
      <c r="E20" s="272">
        <v>681034</v>
      </c>
      <c r="F20" s="272">
        <v>645358</v>
      </c>
      <c r="G20" s="272">
        <v>629774</v>
      </c>
      <c r="H20" s="272">
        <v>625520</v>
      </c>
      <c r="I20" s="272">
        <v>591994</v>
      </c>
      <c r="J20" s="272">
        <v>630866</v>
      </c>
      <c r="K20" s="245"/>
    </row>
    <row r="21" spans="1:11">
      <c r="A21" s="276" t="s">
        <v>39</v>
      </c>
      <c r="B21" s="272">
        <v>2578</v>
      </c>
      <c r="C21" s="272">
        <v>4046</v>
      </c>
      <c r="D21" s="272">
        <v>10649</v>
      </c>
      <c r="E21" s="272">
        <v>38401</v>
      </c>
      <c r="F21" s="272">
        <v>5255</v>
      </c>
      <c r="G21" s="272">
        <v>6582</v>
      </c>
      <c r="H21" s="272">
        <v>19413</v>
      </c>
      <c r="I21" s="272">
        <v>18915</v>
      </c>
      <c r="J21" s="272">
        <v>18399</v>
      </c>
      <c r="K21" s="245"/>
    </row>
    <row r="22" spans="1:11">
      <c r="A22" s="276" t="s">
        <v>38</v>
      </c>
      <c r="B22" s="272">
        <v>10926</v>
      </c>
      <c r="C22" s="272">
        <v>9509</v>
      </c>
      <c r="D22" s="272">
        <v>7994</v>
      </c>
      <c r="E22" s="272">
        <v>7035</v>
      </c>
      <c r="F22" s="272">
        <v>7317</v>
      </c>
      <c r="G22" s="272">
        <v>7299</v>
      </c>
      <c r="H22" s="272">
        <v>1492</v>
      </c>
      <c r="I22" s="272">
        <v>2890</v>
      </c>
      <c r="J22" s="272">
        <v>4251</v>
      </c>
      <c r="K22" s="245"/>
    </row>
    <row r="23" spans="1:11">
      <c r="A23" s="276" t="s">
        <v>417</v>
      </c>
      <c r="B23" s="272">
        <v>815</v>
      </c>
      <c r="C23" s="278">
        <v>0</v>
      </c>
      <c r="D23" s="278">
        <v>0</v>
      </c>
      <c r="E23" s="278">
        <v>0</v>
      </c>
      <c r="F23" s="278">
        <v>0</v>
      </c>
      <c r="G23" s="278">
        <v>0</v>
      </c>
      <c r="H23" s="278">
        <v>0</v>
      </c>
      <c r="I23" s="278">
        <v>0</v>
      </c>
      <c r="J23" s="278">
        <v>0</v>
      </c>
      <c r="K23" s="278"/>
    </row>
    <row r="24" spans="1:11">
      <c r="A24" s="276" t="s">
        <v>40</v>
      </c>
      <c r="B24" s="299">
        <v>81441</v>
      </c>
      <c r="C24" s="299">
        <v>81441</v>
      </c>
      <c r="D24" s="299">
        <v>81441</v>
      </c>
      <c r="E24" s="299">
        <v>81441</v>
      </c>
      <c r="F24" s="299">
        <v>82211</v>
      </c>
      <c r="G24" s="299">
        <v>82211</v>
      </c>
      <c r="H24" s="299">
        <v>82211</v>
      </c>
      <c r="I24" s="299">
        <v>82211</v>
      </c>
      <c r="J24" s="299">
        <v>76097</v>
      </c>
      <c r="K24" s="245"/>
    </row>
    <row r="25" spans="1:11">
      <c r="A25" s="252" t="s">
        <v>395</v>
      </c>
      <c r="B25" s="300">
        <v>759663</v>
      </c>
      <c r="C25" s="300">
        <v>742811</v>
      </c>
      <c r="D25" s="300">
        <v>735583</v>
      </c>
      <c r="E25" s="300">
        <v>807911</v>
      </c>
      <c r="F25" s="300">
        <v>740141</v>
      </c>
      <c r="G25" s="300">
        <v>725866</v>
      </c>
      <c r="H25" s="300">
        <v>728636</v>
      </c>
      <c r="I25" s="300">
        <v>696010</v>
      </c>
      <c r="J25" s="300">
        <v>729613</v>
      </c>
      <c r="K25" s="245"/>
    </row>
    <row r="26" spans="1:11">
      <c r="A26" s="266"/>
      <c r="B26" s="272"/>
      <c r="C26" s="272"/>
      <c r="D26" s="272"/>
      <c r="E26" s="272"/>
      <c r="F26" s="272"/>
      <c r="G26" s="272"/>
      <c r="H26" s="272"/>
      <c r="I26" s="272"/>
      <c r="J26" s="272"/>
      <c r="K26" s="245"/>
    </row>
    <row r="27" spans="1:11">
      <c r="A27" s="252" t="s">
        <v>379</v>
      </c>
      <c r="B27" s="261"/>
      <c r="C27" s="264"/>
      <c r="D27" s="264"/>
      <c r="E27" s="264"/>
      <c r="F27" s="264"/>
      <c r="G27" s="264"/>
      <c r="H27" s="264"/>
      <c r="I27" s="264"/>
      <c r="J27" s="264"/>
      <c r="K27" s="245"/>
    </row>
    <row r="28" spans="1:11">
      <c r="A28" s="276" t="s">
        <v>421</v>
      </c>
      <c r="B28" s="264">
        <v>0.25527430797695816</v>
      </c>
      <c r="C28" s="264">
        <v>0.25491063882066906</v>
      </c>
      <c r="D28" s="264">
        <v>0.24860539933004164</v>
      </c>
      <c r="E28" s="264">
        <v>0.22297655963978708</v>
      </c>
      <c r="F28" s="264">
        <v>0.22036931990624761</v>
      </c>
      <c r="G28" s="264">
        <v>0.21380092371463882</v>
      </c>
      <c r="H28" s="264">
        <v>0.20963015407381738</v>
      </c>
      <c r="I28" s="264">
        <v>0.21601591520608898</v>
      </c>
      <c r="J28" s="264">
        <v>0.20356203751702612</v>
      </c>
      <c r="K28" s="245"/>
    </row>
    <row r="29" spans="1:11">
      <c r="A29" s="276" t="s">
        <v>102</v>
      </c>
      <c r="B29" s="264">
        <v>0.255</v>
      </c>
      <c r="C29" s="264">
        <v>0.26800000000000002</v>
      </c>
      <c r="D29" s="264">
        <v>0.26200000000000001</v>
      </c>
      <c r="E29" s="264">
        <v>0.23400000000000001</v>
      </c>
      <c r="F29" s="264">
        <v>0.222</v>
      </c>
      <c r="G29" s="264">
        <v>0.216</v>
      </c>
      <c r="H29" s="264">
        <v>0.21199999999999999</v>
      </c>
      <c r="I29" s="264">
        <v>0.218</v>
      </c>
      <c r="J29" s="264">
        <v>0.21099999999999999</v>
      </c>
      <c r="K29" s="245"/>
    </row>
    <row r="30" spans="1:11">
      <c r="A30" s="276" t="s">
        <v>405</v>
      </c>
      <c r="B30" s="264">
        <v>0.26100000000000001</v>
      </c>
      <c r="C30" s="264">
        <v>0.27800000000000002</v>
      </c>
      <c r="D30" s="264">
        <v>0.27</v>
      </c>
      <c r="E30" s="264">
        <v>0.24199999999999999</v>
      </c>
      <c r="F30" s="264">
        <v>0.23499999999999999</v>
      </c>
      <c r="G30" s="264">
        <v>0.23200000000000001</v>
      </c>
      <c r="H30" s="264">
        <v>0.24</v>
      </c>
      <c r="I30" s="264">
        <v>0.26300000000000001</v>
      </c>
      <c r="J30" s="264">
        <v>0.253</v>
      </c>
      <c r="K30" s="245"/>
    </row>
    <row r="31" spans="1:11">
      <c r="A31" s="276"/>
      <c r="B31" s="264"/>
      <c r="C31" s="264"/>
      <c r="D31" s="264"/>
      <c r="E31" s="264"/>
      <c r="F31" s="264"/>
      <c r="G31" s="264"/>
      <c r="H31" s="264"/>
      <c r="I31" s="264"/>
      <c r="J31" s="264"/>
      <c r="K31" s="245"/>
    </row>
    <row r="32" spans="1:11">
      <c r="A32" s="252" t="s">
        <v>381</v>
      </c>
      <c r="B32" s="264"/>
      <c r="C32" s="264"/>
      <c r="D32" s="264"/>
      <c r="E32" s="264"/>
      <c r="F32" s="264"/>
      <c r="G32" s="264"/>
      <c r="H32" s="264"/>
      <c r="I32" s="264"/>
      <c r="J32" s="264"/>
      <c r="K32" s="245"/>
    </row>
    <row r="33" spans="1:11">
      <c r="A33" s="276" t="s">
        <v>382</v>
      </c>
      <c r="B33" s="272">
        <v>1010192</v>
      </c>
      <c r="C33" s="272">
        <v>1010894</v>
      </c>
      <c r="D33" s="272">
        <v>999855</v>
      </c>
      <c r="E33" s="272">
        <v>982348</v>
      </c>
      <c r="F33" s="272">
        <v>989972</v>
      </c>
      <c r="G33" s="272">
        <v>958352</v>
      </c>
      <c r="H33" s="272">
        <v>969329</v>
      </c>
      <c r="I33" s="272">
        <v>912303</v>
      </c>
      <c r="J33" s="278">
        <v>0</v>
      </c>
      <c r="K33" s="245"/>
    </row>
    <row r="34" spans="1:11">
      <c r="A34" s="276" t="s">
        <v>383</v>
      </c>
      <c r="B34" s="272">
        <v>7298</v>
      </c>
      <c r="C34" s="272">
        <v>4171</v>
      </c>
      <c r="D34" s="272">
        <v>3996</v>
      </c>
      <c r="E34" s="272">
        <v>3789</v>
      </c>
      <c r="F34" s="272">
        <v>3664</v>
      </c>
      <c r="G34" s="272">
        <v>3395</v>
      </c>
      <c r="H34" s="272">
        <v>2508</v>
      </c>
      <c r="I34" s="272">
        <v>1348</v>
      </c>
      <c r="J34" s="278">
        <v>0</v>
      </c>
      <c r="K34" s="245"/>
    </row>
    <row r="35" spans="1:11">
      <c r="A35" s="276" t="s">
        <v>384</v>
      </c>
      <c r="B35" s="272">
        <v>12683</v>
      </c>
      <c r="C35" s="272">
        <v>12665</v>
      </c>
      <c r="D35" s="272">
        <v>16590</v>
      </c>
      <c r="E35" s="272">
        <v>16287</v>
      </c>
      <c r="F35" s="272">
        <v>7005</v>
      </c>
      <c r="G35" s="272">
        <v>4269</v>
      </c>
      <c r="H35" s="272">
        <v>10153</v>
      </c>
      <c r="I35" s="272">
        <v>10044</v>
      </c>
      <c r="J35" s="278">
        <v>0</v>
      </c>
      <c r="K35" s="245"/>
    </row>
    <row r="36" spans="1:11">
      <c r="A36" s="276" t="s">
        <v>385</v>
      </c>
      <c r="B36" s="272">
        <v>83711</v>
      </c>
      <c r="C36" s="272">
        <v>71987</v>
      </c>
      <c r="D36" s="272">
        <v>90814</v>
      </c>
      <c r="E36" s="272">
        <v>127675</v>
      </c>
      <c r="F36" s="272">
        <v>95076</v>
      </c>
      <c r="G36" s="272">
        <v>60443</v>
      </c>
      <c r="H36" s="272">
        <v>80541</v>
      </c>
      <c r="I36" s="272">
        <v>59922</v>
      </c>
      <c r="J36" s="296">
        <v>0</v>
      </c>
      <c r="K36" s="245"/>
    </row>
    <row r="37" spans="1:11">
      <c r="A37" s="252" t="s">
        <v>386</v>
      </c>
      <c r="B37" s="300">
        <v>1113884</v>
      </c>
      <c r="C37" s="300">
        <v>1099717</v>
      </c>
      <c r="D37" s="300">
        <v>1111255</v>
      </c>
      <c r="E37" s="300">
        <v>1130099</v>
      </c>
      <c r="F37" s="300">
        <v>1095717</v>
      </c>
      <c r="G37" s="300">
        <v>1026459</v>
      </c>
      <c r="H37" s="300">
        <v>1062531</v>
      </c>
      <c r="I37" s="300">
        <v>983617</v>
      </c>
      <c r="J37" s="278">
        <v>0</v>
      </c>
      <c r="K37" s="245"/>
    </row>
    <row r="38" spans="1:11">
      <c r="A38" s="252" t="s">
        <v>126</v>
      </c>
      <c r="B38" s="300">
        <v>193988.23576878998</v>
      </c>
      <c r="C38" s="300">
        <v>198955.74888595002</v>
      </c>
      <c r="D38" s="300">
        <v>192377.63363172003</v>
      </c>
      <c r="E38" s="300">
        <v>189253.51223531002</v>
      </c>
      <c r="F38" s="300">
        <v>164390.90599449002</v>
      </c>
      <c r="G38" s="300">
        <v>156666.87561506001</v>
      </c>
      <c r="H38" s="300">
        <v>154289.51165016001</v>
      </c>
      <c r="I38" s="300">
        <v>151849.78242742998</v>
      </c>
      <c r="J38" s="300">
        <v>153644.00497308999</v>
      </c>
      <c r="K38" s="245"/>
    </row>
    <row r="39" spans="1:11">
      <c r="A39" s="252" t="s">
        <v>397</v>
      </c>
      <c r="B39" s="277">
        <v>0.17406640381747474</v>
      </c>
      <c r="C39" s="277">
        <v>0.18091563556805978</v>
      </c>
      <c r="D39" s="277">
        <v>0.17311778124732846</v>
      </c>
      <c r="E39" s="277">
        <v>0.16746585918578816</v>
      </c>
      <c r="F39" s="277">
        <v>0.15003144060008194</v>
      </c>
      <c r="G39" s="277">
        <v>0.15402076458972058</v>
      </c>
      <c r="H39" s="277">
        <v>0.14520893978622743</v>
      </c>
      <c r="I39" s="277">
        <v>0.15437919434088676</v>
      </c>
      <c r="J39" s="277">
        <v>0</v>
      </c>
      <c r="K39" s="245"/>
    </row>
    <row r="40" spans="1:11">
      <c r="A40" s="265"/>
      <c r="B40" s="264"/>
      <c r="C40" s="264"/>
      <c r="D40" s="264"/>
      <c r="E40" s="264"/>
      <c r="F40" s="264"/>
      <c r="G40" s="264"/>
      <c r="H40" s="264"/>
      <c r="I40" s="264"/>
      <c r="J40" s="264"/>
      <c r="K40" s="245"/>
    </row>
    <row r="41" spans="1:11">
      <c r="A41" s="252" t="s">
        <v>380</v>
      </c>
      <c r="B41" s="264"/>
      <c r="C41" s="264"/>
      <c r="D41" s="264"/>
      <c r="E41" s="264"/>
      <c r="F41" s="264"/>
      <c r="G41" s="264"/>
      <c r="H41" s="264"/>
      <c r="I41" s="264"/>
      <c r="J41" s="264"/>
      <c r="K41" s="245"/>
    </row>
    <row r="42" spans="1:11">
      <c r="A42" s="276" t="s">
        <v>34</v>
      </c>
      <c r="B42" s="273">
        <v>3.0219621479936756E-2</v>
      </c>
      <c r="C42" s="273">
        <v>2.5610756220189348E-2</v>
      </c>
      <c r="D42" s="273">
        <v>1.4942720865775961E-2</v>
      </c>
      <c r="E42" s="273">
        <v>7.0181291982509969E-2</v>
      </c>
      <c r="F42" s="273">
        <v>5.0979945823083343E-2</v>
      </c>
      <c r="G42" s="273">
        <v>6.0150326991897742E-2</v>
      </c>
      <c r="H42" s="273">
        <v>9.6265317840361742E-2</v>
      </c>
      <c r="I42" s="273">
        <v>4.0049255191697206E-2</v>
      </c>
      <c r="J42" s="273">
        <v>4.2002772704460858E-2</v>
      </c>
      <c r="K42" s="245"/>
    </row>
    <row r="43" spans="1:11">
      <c r="A43" s="276" t="s">
        <v>316</v>
      </c>
      <c r="B43" s="273">
        <v>0.73151506967555435</v>
      </c>
      <c r="C43" s="273">
        <v>0.71768821025483276</v>
      </c>
      <c r="D43" s="273">
        <v>0.71512564059481198</v>
      </c>
      <c r="E43" s="273">
        <v>0.79908655264680195</v>
      </c>
      <c r="F43" s="273">
        <v>0.73319367356518528</v>
      </c>
      <c r="G43" s="273">
        <v>0.74462146587879363</v>
      </c>
      <c r="H43" s="273">
        <v>0.72549880955964141</v>
      </c>
      <c r="I43" s="273">
        <v>0.7454042932064997</v>
      </c>
      <c r="J43" s="273">
        <v>0.77439441145635379</v>
      </c>
      <c r="K43" s="245"/>
    </row>
    <row r="44" spans="1:11">
      <c r="K44" s="245"/>
    </row>
    <row r="45" spans="1:11">
      <c r="A45" s="279" t="s">
        <v>427</v>
      </c>
      <c r="K45" s="245"/>
    </row>
    <row r="46" spans="1:11">
      <c r="A46" s="245"/>
      <c r="K46" s="245"/>
    </row>
    <row r="47" spans="1:11">
      <c r="A47" s="279"/>
      <c r="K47" s="245"/>
    </row>
    <row r="48" spans="1:11">
      <c r="K48" s="245"/>
    </row>
    <row r="49" spans="1:11">
      <c r="K49" s="245"/>
    </row>
    <row r="50" spans="1:11">
      <c r="K50" s="245"/>
    </row>
    <row r="51" spans="1:11">
      <c r="K51" s="245"/>
    </row>
    <row r="52" spans="1:11">
      <c r="K52" s="245"/>
    </row>
    <row r="53" spans="1:11">
      <c r="K53" s="245"/>
    </row>
    <row r="54" spans="1:11">
      <c r="A54" s="265"/>
      <c r="B54" s="264"/>
      <c r="C54" s="264"/>
      <c r="D54" s="264"/>
      <c r="E54" s="264"/>
      <c r="F54" s="264"/>
      <c r="G54" s="264"/>
      <c r="H54" s="264"/>
      <c r="I54" s="264"/>
      <c r="J54" s="264"/>
      <c r="K54" s="245"/>
    </row>
    <row r="55" spans="1:11">
      <c r="A55" s="245"/>
      <c r="B55" s="262"/>
      <c r="C55" s="262"/>
      <c r="D55" s="262"/>
      <c r="E55" s="262"/>
      <c r="F55" s="262"/>
      <c r="G55" s="262"/>
      <c r="H55" s="262"/>
      <c r="I55" s="262"/>
      <c r="J55" s="262"/>
      <c r="K55" s="245"/>
    </row>
    <row r="56" spans="1:11">
      <c r="A56" s="266"/>
      <c r="B56" s="261"/>
      <c r="C56" s="261"/>
      <c r="D56" s="261"/>
      <c r="E56" s="261"/>
      <c r="F56" s="261"/>
      <c r="G56" s="261"/>
      <c r="H56" s="261"/>
      <c r="I56" s="261"/>
      <c r="J56" s="261"/>
      <c r="K56" s="245"/>
    </row>
    <row r="57" spans="1:11">
      <c r="A57" s="265"/>
      <c r="B57" s="264"/>
      <c r="C57" s="264"/>
      <c r="D57" s="264"/>
      <c r="E57" s="264"/>
      <c r="F57" s="264"/>
      <c r="G57" s="264"/>
      <c r="H57" s="264"/>
      <c r="I57" s="264"/>
      <c r="J57" s="264"/>
      <c r="K57" s="245"/>
    </row>
    <row r="58" spans="1:11">
      <c r="A58" s="265"/>
      <c r="B58" s="264"/>
      <c r="C58" s="264"/>
      <c r="D58" s="264"/>
      <c r="E58" s="264"/>
      <c r="F58" s="264"/>
      <c r="G58" s="264"/>
      <c r="H58" s="264"/>
      <c r="I58" s="264"/>
      <c r="J58" s="264"/>
      <c r="K58" s="245"/>
    </row>
    <row r="59" spans="1:11">
      <c r="A59" s="265"/>
      <c r="B59" s="264"/>
      <c r="C59" s="264"/>
      <c r="D59" s="264"/>
      <c r="E59" s="264"/>
      <c r="F59" s="264"/>
      <c r="G59" s="264"/>
      <c r="H59" s="264"/>
      <c r="I59" s="264"/>
      <c r="J59" s="264"/>
      <c r="K59" s="245"/>
    </row>
    <row r="60" spans="1:11">
      <c r="A60" s="245"/>
      <c r="B60" s="245"/>
      <c r="C60" s="245"/>
      <c r="D60" s="245"/>
      <c r="E60" s="245"/>
      <c r="F60" s="245"/>
      <c r="G60" s="245"/>
      <c r="H60" s="245"/>
      <c r="I60" s="245"/>
      <c r="J60" s="245"/>
      <c r="K60" s="245"/>
    </row>
    <row r="61" spans="1:11">
      <c r="A61" s="245"/>
      <c r="B61" s="245"/>
      <c r="C61" s="245"/>
      <c r="D61" s="245"/>
      <c r="E61" s="245"/>
      <c r="F61" s="245"/>
      <c r="G61" s="245"/>
      <c r="H61" s="245"/>
      <c r="I61" s="245"/>
      <c r="J61" s="245"/>
      <c r="K61" s="245"/>
    </row>
    <row r="62" spans="1:11">
      <c r="A62" s="245"/>
      <c r="B62" s="245"/>
      <c r="C62" s="245"/>
      <c r="D62" s="245"/>
      <c r="E62" s="245"/>
      <c r="F62" s="245"/>
      <c r="G62" s="245"/>
      <c r="H62" s="245"/>
      <c r="I62" s="245"/>
      <c r="J62" s="245"/>
      <c r="K62" s="245"/>
    </row>
    <row r="63" spans="1:11">
      <c r="A63" s="245"/>
      <c r="B63" s="245"/>
      <c r="C63" s="245"/>
      <c r="D63" s="245"/>
      <c r="E63" s="245"/>
      <c r="F63" s="245"/>
      <c r="G63" s="245"/>
      <c r="H63" s="245"/>
      <c r="I63" s="245"/>
      <c r="J63" s="245"/>
      <c r="K63" s="245"/>
    </row>
    <row r="64" spans="1:11">
      <c r="A64" s="245"/>
      <c r="B64" s="245"/>
      <c r="C64" s="245"/>
      <c r="D64" s="245"/>
      <c r="E64" s="245"/>
      <c r="F64" s="245"/>
      <c r="G64" s="245"/>
      <c r="H64" s="245"/>
      <c r="I64" s="245"/>
      <c r="J64" s="245"/>
      <c r="K64" s="245"/>
    </row>
    <row r="65" spans="1:11">
      <c r="A65" s="245"/>
      <c r="B65" s="245"/>
      <c r="C65" s="245"/>
      <c r="D65" s="245"/>
      <c r="E65" s="245"/>
      <c r="F65" s="245"/>
      <c r="G65" s="245"/>
      <c r="H65" s="245"/>
      <c r="I65" s="245"/>
      <c r="J65" s="245"/>
      <c r="K65" s="245"/>
    </row>
    <row r="66" spans="1:11">
      <c r="A66" s="245"/>
      <c r="B66" s="245"/>
      <c r="C66" s="245"/>
      <c r="D66" s="245"/>
      <c r="E66" s="245"/>
      <c r="F66" s="245"/>
      <c r="G66" s="245"/>
      <c r="H66" s="245"/>
      <c r="I66" s="245"/>
      <c r="J66" s="245"/>
      <c r="K66" s="245"/>
    </row>
    <row r="67" spans="1:11">
      <c r="A67" s="245"/>
      <c r="B67" s="245"/>
      <c r="C67" s="245"/>
      <c r="D67" s="245"/>
      <c r="E67" s="245"/>
      <c r="F67" s="245"/>
      <c r="G67" s="245"/>
      <c r="H67" s="245"/>
      <c r="I67" s="245"/>
      <c r="J67" s="245"/>
      <c r="K67" s="245"/>
    </row>
    <row r="68" spans="1:11">
      <c r="A68" s="245"/>
      <c r="B68" s="245"/>
      <c r="C68" s="245"/>
      <c r="D68" s="245"/>
      <c r="E68" s="245"/>
      <c r="F68" s="245"/>
      <c r="G68" s="245"/>
      <c r="H68" s="245"/>
      <c r="I68" s="245"/>
      <c r="J68" s="245"/>
      <c r="K68" s="245"/>
    </row>
    <row r="69" spans="1:11">
      <c r="A69" s="245"/>
      <c r="B69" s="245"/>
      <c r="C69" s="245"/>
      <c r="D69" s="245"/>
      <c r="E69" s="245"/>
      <c r="F69" s="245"/>
      <c r="G69" s="245"/>
      <c r="H69" s="245"/>
      <c r="I69" s="245"/>
      <c r="J69" s="245"/>
    </row>
    <row r="70" spans="1:11">
      <c r="A70" s="245"/>
      <c r="B70" s="245"/>
      <c r="C70" s="245"/>
      <c r="D70" s="245"/>
      <c r="E70" s="245"/>
      <c r="F70" s="245"/>
      <c r="G70" s="245"/>
      <c r="H70" s="245"/>
      <c r="I70" s="245"/>
      <c r="J70" s="245"/>
    </row>
    <row r="71" spans="1:11">
      <c r="A71" s="245"/>
      <c r="B71" s="245"/>
      <c r="C71" s="245"/>
      <c r="D71" s="245"/>
      <c r="E71" s="245"/>
      <c r="F71" s="245"/>
      <c r="G71" s="245"/>
      <c r="H71" s="245"/>
      <c r="I71" s="245"/>
      <c r="J71" s="245"/>
    </row>
    <row r="72" spans="1:11">
      <c r="A72" s="245"/>
      <c r="B72" s="245"/>
      <c r="C72" s="245"/>
      <c r="D72" s="245"/>
      <c r="E72" s="245"/>
      <c r="F72" s="245"/>
      <c r="G72" s="245"/>
      <c r="H72" s="245"/>
      <c r="I72" s="245"/>
      <c r="J72" s="245"/>
    </row>
    <row r="73" spans="1:11">
      <c r="A73" s="245"/>
      <c r="B73" s="245"/>
      <c r="C73" s="245"/>
      <c r="D73" s="245"/>
      <c r="E73" s="245"/>
      <c r="F73" s="245"/>
      <c r="G73" s="245"/>
      <c r="H73" s="245"/>
      <c r="I73" s="245"/>
      <c r="J73" s="245"/>
    </row>
    <row r="74" spans="1:11">
      <c r="A74" s="245"/>
      <c r="B74" s="245"/>
      <c r="C74" s="245"/>
      <c r="D74" s="245"/>
      <c r="E74" s="245"/>
      <c r="F74" s="245"/>
      <c r="G74" s="245"/>
      <c r="H74" s="245"/>
      <c r="I74" s="245"/>
      <c r="J74" s="245"/>
    </row>
    <row r="75" spans="1:11">
      <c r="A75" s="245"/>
      <c r="B75" s="245"/>
      <c r="C75" s="245"/>
      <c r="D75" s="245"/>
      <c r="E75" s="245"/>
      <c r="F75" s="245"/>
      <c r="G75" s="245"/>
      <c r="H75" s="245"/>
      <c r="I75" s="245"/>
      <c r="J75" s="245"/>
    </row>
    <row r="76" spans="1:11">
      <c r="A76" s="245"/>
      <c r="B76" s="245"/>
      <c r="C76" s="245"/>
      <c r="D76" s="245"/>
      <c r="E76" s="245"/>
      <c r="F76" s="245"/>
      <c r="G76" s="245"/>
      <c r="H76" s="245"/>
      <c r="I76" s="245"/>
      <c r="J76" s="245"/>
    </row>
    <row r="77" spans="1:11">
      <c r="A77" s="245"/>
      <c r="B77" s="245"/>
      <c r="C77" s="245"/>
      <c r="D77" s="245"/>
      <c r="E77" s="245"/>
      <c r="F77" s="245"/>
      <c r="G77" s="245"/>
      <c r="H77" s="245"/>
      <c r="I77" s="245"/>
      <c r="J77" s="245"/>
    </row>
    <row r="78" spans="1:11">
      <c r="A78" s="245"/>
      <c r="B78" s="245"/>
      <c r="C78" s="245"/>
      <c r="D78" s="245"/>
      <c r="E78" s="245"/>
      <c r="F78" s="245"/>
      <c r="G78" s="245"/>
      <c r="H78" s="245"/>
      <c r="I78" s="245"/>
      <c r="J78" s="245"/>
    </row>
    <row r="79" spans="1:11">
      <c r="A79" s="245"/>
      <c r="B79" s="245"/>
      <c r="C79" s="245"/>
      <c r="D79" s="245"/>
      <c r="E79" s="245"/>
      <c r="F79" s="245"/>
      <c r="G79" s="245"/>
      <c r="H79" s="245"/>
      <c r="I79" s="245"/>
      <c r="J79" s="245"/>
    </row>
    <row r="80" spans="1:11">
      <c r="A80" s="245"/>
      <c r="B80" s="245"/>
      <c r="C80" s="245"/>
      <c r="D80" s="245"/>
      <c r="E80" s="245"/>
      <c r="F80" s="245"/>
      <c r="G80" s="245"/>
      <c r="H80" s="245"/>
      <c r="I80" s="245"/>
      <c r="J80" s="245"/>
    </row>
    <row r="81" spans="1:10">
      <c r="A81" s="245"/>
      <c r="B81" s="245"/>
      <c r="C81" s="245"/>
      <c r="D81" s="245"/>
      <c r="E81" s="245"/>
      <c r="F81" s="245"/>
      <c r="G81" s="245"/>
      <c r="H81" s="245"/>
      <c r="I81" s="245"/>
      <c r="J81" s="245"/>
    </row>
    <row r="82" spans="1:10">
      <c r="A82" s="245"/>
      <c r="B82" s="245"/>
      <c r="C82" s="245"/>
      <c r="D82" s="245"/>
      <c r="E82" s="245"/>
      <c r="F82" s="245"/>
      <c r="G82" s="245"/>
      <c r="H82" s="245"/>
      <c r="I82" s="245"/>
      <c r="J82" s="245"/>
    </row>
    <row r="83" spans="1:10">
      <c r="A83" s="245"/>
      <c r="B83" s="245"/>
      <c r="C83" s="245"/>
      <c r="D83" s="245"/>
      <c r="E83" s="245"/>
      <c r="F83" s="245"/>
      <c r="G83" s="245"/>
      <c r="H83" s="245"/>
      <c r="I83" s="245"/>
      <c r="J83" s="245"/>
    </row>
    <row r="84" spans="1:10">
      <c r="A84" s="245"/>
      <c r="B84" s="245"/>
      <c r="C84" s="245"/>
      <c r="D84" s="245"/>
      <c r="E84" s="245"/>
      <c r="F84" s="245"/>
      <c r="G84" s="245"/>
      <c r="H84" s="245"/>
      <c r="I84" s="245"/>
      <c r="J84" s="245"/>
    </row>
    <row r="85" spans="1:10">
      <c r="A85" s="245"/>
      <c r="B85" s="245"/>
      <c r="C85" s="245"/>
      <c r="D85" s="245"/>
      <c r="E85" s="245"/>
      <c r="F85" s="245"/>
      <c r="G85" s="245"/>
      <c r="H85" s="245"/>
      <c r="I85" s="245"/>
      <c r="J85" s="245"/>
    </row>
    <row r="86" spans="1:10">
      <c r="A86" s="245"/>
      <c r="B86" s="245"/>
      <c r="C86" s="245"/>
      <c r="D86" s="245"/>
      <c r="E86" s="245"/>
      <c r="F86" s="245"/>
      <c r="G86" s="245"/>
      <c r="H86" s="245"/>
      <c r="I86" s="245"/>
      <c r="J86" s="245"/>
    </row>
    <row r="87" spans="1:10">
      <c r="A87" s="245"/>
      <c r="B87" s="245"/>
      <c r="C87" s="245"/>
      <c r="D87" s="245"/>
      <c r="E87" s="245"/>
      <c r="F87" s="245"/>
      <c r="G87" s="245"/>
      <c r="H87" s="245"/>
      <c r="I87" s="245"/>
      <c r="J87" s="245"/>
    </row>
    <row r="88" spans="1:10">
      <c r="A88" s="245"/>
      <c r="B88" s="245"/>
      <c r="C88" s="245"/>
      <c r="D88" s="245"/>
      <c r="E88" s="245"/>
      <c r="F88" s="245"/>
      <c r="G88" s="245"/>
      <c r="H88" s="245"/>
      <c r="I88" s="245"/>
      <c r="J88" s="245"/>
    </row>
    <row r="89" spans="1:10">
      <c r="A89" s="245"/>
      <c r="B89" s="245"/>
      <c r="C89" s="245"/>
      <c r="D89" s="245"/>
      <c r="E89" s="245"/>
      <c r="F89" s="245"/>
      <c r="G89" s="245"/>
      <c r="H89" s="245"/>
      <c r="I89" s="245"/>
      <c r="J89" s="245"/>
    </row>
    <row r="90" spans="1:10">
      <c r="A90" s="245"/>
      <c r="B90" s="245"/>
      <c r="C90" s="245"/>
      <c r="D90" s="245"/>
      <c r="E90" s="245"/>
      <c r="F90" s="245"/>
      <c r="G90" s="245"/>
      <c r="H90" s="245"/>
      <c r="I90" s="245"/>
      <c r="J90" s="245"/>
    </row>
    <row r="91" spans="1:10">
      <c r="A91" s="245"/>
      <c r="B91" s="245"/>
      <c r="C91" s="245"/>
      <c r="D91" s="245"/>
      <c r="E91" s="245"/>
      <c r="F91" s="245"/>
      <c r="G91" s="245"/>
      <c r="H91" s="245"/>
      <c r="I91" s="245"/>
      <c r="J91" s="245"/>
    </row>
    <row r="92" spans="1:10">
      <c r="A92" s="245"/>
      <c r="B92" s="245"/>
      <c r="C92" s="245"/>
      <c r="D92" s="245"/>
      <c r="E92" s="245"/>
      <c r="F92" s="245"/>
      <c r="G92" s="245"/>
      <c r="H92" s="245"/>
      <c r="I92" s="245"/>
      <c r="J92" s="245"/>
    </row>
    <row r="93" spans="1:10">
      <c r="A93" s="245"/>
      <c r="B93" s="245"/>
      <c r="C93" s="245"/>
      <c r="D93" s="245"/>
      <c r="E93" s="245"/>
      <c r="F93" s="245"/>
      <c r="G93" s="245"/>
      <c r="H93" s="245"/>
      <c r="I93" s="245"/>
      <c r="J93" s="245"/>
    </row>
    <row r="94" spans="1:10">
      <c r="A94" s="245"/>
      <c r="B94" s="245"/>
      <c r="C94" s="245"/>
      <c r="D94" s="245"/>
      <c r="E94" s="245"/>
      <c r="F94" s="245"/>
      <c r="G94" s="245"/>
      <c r="H94" s="245"/>
      <c r="I94" s="245"/>
      <c r="J94" s="245"/>
    </row>
  </sheetData>
  <pageMargins left="0.70866141732283472" right="0.70866141732283472" top="0.74803149606299213" bottom="0.74803149606299213" header="0.31496062992125984" footer="0.31496062992125984"/>
  <pageSetup paperSize="9" scale="98" firstPageNumber="17" fitToHeight="2" orientation="landscape" useFirstPageNumber="1" r:id="rId1"/>
  <headerFooter>
    <oddFooter>&amp;L&amp;8______________________________________________________&amp;"-,Italic"
Arion Bank Factbook 30. September 2016&amp;C&amp;8&amp;P&amp;R&amp;8__________________________&amp;"-,Italic"____________________________
All amounts are in ISK millions</oddFooter>
  </headerFooter>
  <rowBreaks count="1" manualBreakCount="1">
    <brk id="26"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62"/>
  <sheetViews>
    <sheetView zoomScaleNormal="100" zoomScaleSheetLayoutView="100" workbookViewId="0"/>
  </sheetViews>
  <sheetFormatPr defaultRowHeight="15"/>
  <cols>
    <col min="1" max="1" width="44.85546875" style="251" customWidth="1"/>
    <col min="2" max="6" width="9" style="251" customWidth="1"/>
    <col min="7" max="7" width="40.28515625" style="251" customWidth="1"/>
    <col min="8" max="16384" width="9.140625" style="251"/>
  </cols>
  <sheetData>
    <row r="1" spans="1:12" ht="27.75" customHeight="1">
      <c r="A1" s="256" t="s">
        <v>399</v>
      </c>
      <c r="B1" s="257">
        <v>0</v>
      </c>
      <c r="C1" s="257" t="e">
        <f>-VLOOKUP(#REF!,#REF!,10,FALSE)</f>
        <v>#REF!</v>
      </c>
      <c r="D1" s="257" t="e">
        <f>+C1+4</f>
        <v>#REF!</v>
      </c>
      <c r="E1" s="257" t="e">
        <f t="shared" ref="E1:F1" si="0">+D1+4</f>
        <v>#REF!</v>
      </c>
      <c r="F1" s="257" t="e">
        <f t="shared" si="0"/>
        <v>#REF!</v>
      </c>
      <c r="G1" s="245"/>
    </row>
    <row r="2" spans="1:12" ht="15.75" thickBot="1">
      <c r="A2" s="249"/>
      <c r="B2" s="250"/>
      <c r="C2" s="250"/>
      <c r="D2" s="250"/>
      <c r="E2" s="250"/>
      <c r="F2" s="250"/>
      <c r="G2" s="245"/>
    </row>
    <row r="3" spans="1:12" ht="15.75" thickTop="1">
      <c r="A3" s="274"/>
      <c r="B3" s="275"/>
      <c r="C3" s="275"/>
      <c r="D3" s="275"/>
      <c r="E3" s="275"/>
      <c r="F3" s="275"/>
      <c r="G3" s="245"/>
    </row>
    <row r="4" spans="1:12">
      <c r="A4" s="274"/>
      <c r="B4" s="275"/>
      <c r="C4" s="275"/>
      <c r="D4" s="275"/>
      <c r="E4" s="275"/>
      <c r="F4" s="275"/>
      <c r="G4" s="245"/>
    </row>
    <row r="5" spans="1:12" ht="15" customHeight="1">
      <c r="A5" s="303" t="s">
        <v>400</v>
      </c>
      <c r="B5" s="303"/>
      <c r="C5" s="303"/>
      <c r="D5" s="303"/>
      <c r="E5" s="303"/>
      <c r="F5" s="303"/>
      <c r="G5" s="303"/>
      <c r="H5" s="303"/>
      <c r="I5" s="303"/>
      <c r="J5" s="303"/>
      <c r="K5" s="303"/>
      <c r="L5" s="303"/>
    </row>
    <row r="6" spans="1:12">
      <c r="A6" s="303"/>
      <c r="B6" s="303"/>
      <c r="C6" s="303"/>
      <c r="D6" s="303"/>
      <c r="E6" s="303"/>
      <c r="F6" s="303"/>
      <c r="G6" s="303"/>
      <c r="H6" s="303"/>
      <c r="I6" s="303"/>
      <c r="J6" s="303"/>
      <c r="K6" s="303"/>
      <c r="L6" s="303"/>
    </row>
    <row r="7" spans="1:12">
      <c r="A7" s="303"/>
      <c r="B7" s="303"/>
      <c r="C7" s="303"/>
      <c r="D7" s="303"/>
      <c r="E7" s="303"/>
      <c r="F7" s="303"/>
      <c r="G7" s="303"/>
      <c r="H7" s="303"/>
      <c r="I7" s="303"/>
      <c r="J7" s="303"/>
      <c r="K7" s="303"/>
      <c r="L7" s="303"/>
    </row>
    <row r="8" spans="1:12">
      <c r="A8" s="303"/>
      <c r="B8" s="303"/>
      <c r="C8" s="303"/>
      <c r="D8" s="303"/>
      <c r="E8" s="303"/>
      <c r="F8" s="303"/>
      <c r="G8" s="303"/>
      <c r="H8" s="303"/>
      <c r="I8" s="303"/>
      <c r="J8" s="303"/>
      <c r="K8" s="303"/>
      <c r="L8" s="303"/>
    </row>
    <row r="9" spans="1:12">
      <c r="A9" s="303" t="s">
        <v>401</v>
      </c>
      <c r="B9" s="303"/>
      <c r="C9" s="303"/>
      <c r="D9" s="303"/>
      <c r="E9" s="303"/>
      <c r="F9" s="303"/>
      <c r="G9" s="303"/>
      <c r="H9" s="303"/>
      <c r="I9" s="303"/>
      <c r="J9" s="303"/>
      <c r="K9" s="303"/>
      <c r="L9" s="303"/>
    </row>
    <row r="10" spans="1:12">
      <c r="A10" s="303"/>
      <c r="B10" s="303"/>
      <c r="C10" s="303"/>
      <c r="D10" s="303"/>
      <c r="E10" s="303"/>
      <c r="F10" s="303"/>
      <c r="G10" s="303"/>
      <c r="H10" s="303"/>
      <c r="I10" s="303"/>
      <c r="J10" s="303"/>
      <c r="K10" s="303"/>
      <c r="L10" s="303"/>
    </row>
    <row r="11" spans="1:12">
      <c r="A11" s="303"/>
      <c r="B11" s="303"/>
      <c r="C11" s="303"/>
      <c r="D11" s="303"/>
      <c r="E11" s="303"/>
      <c r="F11" s="303"/>
      <c r="G11" s="303"/>
      <c r="H11" s="303"/>
      <c r="I11" s="303"/>
      <c r="J11" s="303"/>
      <c r="K11" s="303"/>
      <c r="L11" s="303"/>
    </row>
    <row r="12" spans="1:12">
      <c r="A12" s="303" t="s">
        <v>402</v>
      </c>
      <c r="B12" s="303"/>
      <c r="C12" s="303"/>
      <c r="D12" s="303"/>
      <c r="E12" s="303"/>
      <c r="F12" s="303"/>
      <c r="G12" s="303"/>
      <c r="H12" s="303"/>
      <c r="I12" s="303"/>
      <c r="J12" s="303"/>
      <c r="K12" s="303"/>
      <c r="L12" s="303"/>
    </row>
    <row r="13" spans="1:12">
      <c r="A13" s="303"/>
      <c r="B13" s="303"/>
      <c r="C13" s="303"/>
      <c r="D13" s="303"/>
      <c r="E13" s="303"/>
      <c r="F13" s="303"/>
      <c r="G13" s="303"/>
      <c r="H13" s="303"/>
      <c r="I13" s="303"/>
      <c r="J13" s="303"/>
      <c r="K13" s="303"/>
      <c r="L13" s="303"/>
    </row>
    <row r="14" spans="1:12">
      <c r="A14" s="303"/>
      <c r="B14" s="303"/>
      <c r="C14" s="303"/>
      <c r="D14" s="303"/>
      <c r="E14" s="303"/>
      <c r="F14" s="303"/>
      <c r="G14" s="303"/>
      <c r="H14" s="303"/>
      <c r="I14" s="303"/>
      <c r="J14" s="303"/>
      <c r="K14" s="303"/>
      <c r="L14" s="303"/>
    </row>
    <row r="15" spans="1:12">
      <c r="A15" s="303"/>
      <c r="B15" s="303"/>
      <c r="C15" s="303"/>
      <c r="D15" s="303"/>
      <c r="E15" s="303"/>
      <c r="F15" s="303"/>
      <c r="G15" s="303"/>
      <c r="H15" s="303"/>
      <c r="I15" s="303"/>
      <c r="J15" s="303"/>
      <c r="K15" s="303"/>
      <c r="L15" s="303"/>
    </row>
    <row r="16" spans="1:12">
      <c r="A16" s="303"/>
      <c r="B16" s="303"/>
      <c r="C16" s="303"/>
      <c r="D16" s="303"/>
      <c r="E16" s="303"/>
      <c r="F16" s="303"/>
      <c r="G16" s="303"/>
      <c r="H16" s="303"/>
      <c r="I16" s="303"/>
      <c r="J16" s="303"/>
      <c r="K16" s="303"/>
      <c r="L16" s="303"/>
    </row>
    <row r="17" spans="1:12">
      <c r="A17" s="303"/>
      <c r="B17" s="303"/>
      <c r="C17" s="303"/>
      <c r="D17" s="303"/>
      <c r="E17" s="303"/>
      <c r="F17" s="303"/>
      <c r="G17" s="303"/>
      <c r="H17" s="303"/>
      <c r="I17" s="303"/>
      <c r="J17" s="303"/>
      <c r="K17" s="303"/>
      <c r="L17" s="303"/>
    </row>
    <row r="18" spans="1:12" s="244" customFormat="1">
      <c r="A18" s="303" t="s">
        <v>404</v>
      </c>
      <c r="B18" s="303"/>
      <c r="C18" s="303"/>
      <c r="D18" s="303"/>
      <c r="E18" s="303"/>
      <c r="F18" s="303"/>
      <c r="G18" s="303"/>
      <c r="H18" s="303"/>
      <c r="I18" s="303"/>
      <c r="J18" s="303"/>
      <c r="K18" s="303"/>
      <c r="L18" s="303"/>
    </row>
    <row r="19" spans="1:12">
      <c r="A19" s="303"/>
      <c r="B19" s="303"/>
      <c r="C19" s="303"/>
      <c r="D19" s="303"/>
      <c r="E19" s="303"/>
      <c r="F19" s="303"/>
      <c r="G19" s="303"/>
      <c r="H19" s="303"/>
      <c r="I19" s="303"/>
      <c r="J19" s="303"/>
      <c r="K19" s="303"/>
      <c r="L19" s="303"/>
    </row>
    <row r="20" spans="1:12">
      <c r="A20" s="246" t="s">
        <v>403</v>
      </c>
      <c r="B20" s="245"/>
      <c r="C20" s="245"/>
      <c r="D20" s="245"/>
      <c r="E20" s="245"/>
      <c r="F20" s="245"/>
      <c r="G20" s="303"/>
      <c r="H20" s="303"/>
      <c r="I20" s="303"/>
      <c r="J20" s="303"/>
      <c r="K20" s="303"/>
      <c r="L20" s="303"/>
    </row>
    <row r="21" spans="1:12">
      <c r="A21" s="281"/>
      <c r="B21" s="281"/>
      <c r="C21" s="281"/>
      <c r="D21" s="281"/>
      <c r="E21" s="281"/>
      <c r="F21" s="281"/>
      <c r="G21" s="303"/>
      <c r="H21" s="303"/>
      <c r="I21" s="303"/>
      <c r="J21" s="303"/>
      <c r="K21" s="303"/>
      <c r="L21" s="303"/>
    </row>
    <row r="22" spans="1:12">
      <c r="A22" s="281"/>
      <c r="B22" s="281"/>
      <c r="C22" s="281"/>
      <c r="D22" s="281"/>
      <c r="E22" s="281"/>
      <c r="F22" s="281"/>
      <c r="G22" s="303"/>
      <c r="H22" s="303"/>
      <c r="I22" s="303"/>
      <c r="J22" s="303"/>
      <c r="K22" s="303"/>
      <c r="L22" s="303"/>
    </row>
    <row r="23" spans="1:12">
      <c r="A23" s="281"/>
      <c r="B23" s="281"/>
      <c r="C23" s="281"/>
      <c r="D23" s="281"/>
      <c r="E23" s="281"/>
      <c r="F23" s="281"/>
      <c r="G23" s="303"/>
      <c r="H23" s="303"/>
      <c r="I23" s="303"/>
      <c r="J23" s="303"/>
      <c r="K23" s="303"/>
      <c r="L23" s="303"/>
    </row>
    <row r="24" spans="1:12">
      <c r="A24" s="281"/>
      <c r="B24" s="281"/>
      <c r="C24" s="281"/>
      <c r="D24" s="281"/>
      <c r="E24" s="281"/>
      <c r="F24" s="281"/>
      <c r="G24" s="303"/>
      <c r="H24" s="303"/>
      <c r="I24" s="303"/>
      <c r="J24" s="303"/>
      <c r="K24" s="303"/>
      <c r="L24" s="303"/>
    </row>
    <row r="25" spans="1:12">
      <c r="A25" s="281"/>
      <c r="B25" s="281"/>
      <c r="C25" s="281"/>
      <c r="D25" s="281"/>
      <c r="E25" s="281"/>
      <c r="F25" s="281"/>
      <c r="G25" s="303"/>
      <c r="H25" s="303"/>
      <c r="I25" s="303"/>
      <c r="J25" s="303"/>
      <c r="K25" s="303"/>
      <c r="L25" s="303"/>
    </row>
    <row r="26" spans="1:12">
      <c r="A26" s="281"/>
      <c r="B26" s="281"/>
      <c r="C26" s="281"/>
      <c r="D26" s="281"/>
      <c r="E26" s="281"/>
      <c r="F26" s="281"/>
      <c r="G26" s="303"/>
      <c r="H26" s="303"/>
      <c r="I26" s="303"/>
      <c r="J26" s="303"/>
      <c r="K26" s="303"/>
      <c r="L26" s="303"/>
    </row>
    <row r="27" spans="1:12">
      <c r="A27" s="246"/>
      <c r="B27" s="245"/>
      <c r="C27" s="245"/>
      <c r="D27" s="245"/>
      <c r="E27" s="245"/>
      <c r="F27" s="245"/>
      <c r="G27" s="246"/>
      <c r="H27" s="245"/>
      <c r="I27" s="245"/>
      <c r="J27" s="245"/>
      <c r="K27" s="245"/>
      <c r="L27" s="245"/>
    </row>
    <row r="28" spans="1:12">
      <c r="A28" s="245"/>
      <c r="B28" s="245"/>
      <c r="C28" s="245"/>
      <c r="D28" s="245"/>
      <c r="E28" s="245"/>
      <c r="F28" s="245"/>
      <c r="G28" s="245"/>
      <c r="H28" s="245"/>
      <c r="I28" s="245"/>
      <c r="J28" s="245"/>
      <c r="K28" s="245"/>
      <c r="L28" s="245"/>
    </row>
    <row r="29" spans="1:12">
      <c r="A29" s="245"/>
      <c r="B29" s="245"/>
      <c r="C29" s="245"/>
      <c r="D29" s="245"/>
      <c r="E29" s="245"/>
      <c r="F29" s="245"/>
      <c r="G29" s="303"/>
      <c r="H29" s="303"/>
      <c r="I29" s="303"/>
      <c r="J29" s="303"/>
      <c r="K29" s="303"/>
      <c r="L29" s="303"/>
    </row>
    <row r="30" spans="1:12">
      <c r="A30" s="245"/>
      <c r="B30" s="245"/>
      <c r="C30" s="245"/>
      <c r="D30" s="245"/>
      <c r="E30" s="245"/>
      <c r="F30" s="245"/>
      <c r="G30" s="303"/>
      <c r="H30" s="303"/>
      <c r="I30" s="303"/>
      <c r="J30" s="303"/>
      <c r="K30" s="303"/>
      <c r="L30" s="303"/>
    </row>
    <row r="31" spans="1:12">
      <c r="A31" s="245"/>
      <c r="B31" s="245"/>
      <c r="C31" s="245"/>
      <c r="D31" s="245"/>
      <c r="E31" s="245"/>
      <c r="F31" s="245"/>
      <c r="G31" s="303"/>
      <c r="H31" s="303"/>
      <c r="I31" s="303"/>
      <c r="J31" s="303"/>
      <c r="K31" s="303"/>
      <c r="L31" s="303"/>
    </row>
    <row r="32" spans="1:12">
      <c r="A32" s="245"/>
      <c r="B32" s="245"/>
      <c r="C32" s="245"/>
      <c r="D32" s="245"/>
      <c r="E32" s="245"/>
      <c r="F32" s="245"/>
      <c r="G32" s="303"/>
      <c r="H32" s="303"/>
      <c r="I32" s="303"/>
      <c r="J32" s="303"/>
      <c r="K32" s="303"/>
      <c r="L32" s="303"/>
    </row>
    <row r="33" spans="1:12">
      <c r="A33" s="245"/>
      <c r="B33" s="245"/>
      <c r="C33" s="245"/>
      <c r="D33" s="245"/>
      <c r="E33" s="245"/>
      <c r="F33" s="245"/>
      <c r="G33" s="303"/>
      <c r="H33" s="303"/>
      <c r="I33" s="303"/>
      <c r="J33" s="303"/>
      <c r="K33" s="303"/>
      <c r="L33" s="303"/>
    </row>
    <row r="34" spans="1:12">
      <c r="A34" s="245"/>
      <c r="B34" s="245"/>
      <c r="C34" s="245"/>
      <c r="D34" s="245"/>
      <c r="E34" s="245"/>
      <c r="F34" s="245"/>
      <c r="G34" s="303"/>
      <c r="H34" s="303"/>
      <c r="I34" s="303"/>
      <c r="J34" s="303"/>
      <c r="K34" s="303"/>
      <c r="L34" s="303"/>
    </row>
    <row r="35" spans="1:12">
      <c r="A35" s="245"/>
      <c r="B35" s="245"/>
      <c r="C35" s="245"/>
      <c r="D35" s="245"/>
      <c r="E35" s="245"/>
      <c r="F35" s="245"/>
      <c r="G35" s="303"/>
      <c r="H35" s="303"/>
      <c r="I35" s="303"/>
      <c r="J35" s="303"/>
      <c r="K35" s="303"/>
      <c r="L35" s="303"/>
    </row>
    <row r="36" spans="1:12">
      <c r="A36" s="245"/>
      <c r="B36" s="245"/>
      <c r="C36" s="245"/>
      <c r="D36" s="245"/>
      <c r="E36" s="245"/>
      <c r="F36" s="245"/>
      <c r="G36" s="303"/>
      <c r="H36" s="303"/>
      <c r="I36" s="303"/>
      <c r="J36" s="303"/>
      <c r="K36" s="303"/>
      <c r="L36" s="303"/>
    </row>
    <row r="37" spans="1:12">
      <c r="A37" s="245"/>
      <c r="B37" s="245"/>
      <c r="C37" s="245"/>
      <c r="D37" s="245"/>
      <c r="E37" s="245"/>
      <c r="F37" s="245"/>
      <c r="G37" s="303"/>
      <c r="H37" s="303"/>
      <c r="I37" s="303"/>
      <c r="J37" s="303"/>
      <c r="K37" s="303"/>
      <c r="L37" s="303"/>
    </row>
    <row r="38" spans="1:12">
      <c r="A38" s="245"/>
      <c r="B38" s="245"/>
      <c r="C38" s="245"/>
      <c r="D38" s="245"/>
      <c r="E38" s="245"/>
      <c r="F38" s="245"/>
      <c r="G38" s="303"/>
      <c r="H38" s="303"/>
      <c r="I38" s="303"/>
      <c r="J38" s="303"/>
      <c r="K38" s="303"/>
      <c r="L38" s="303"/>
    </row>
    <row r="39" spans="1:12">
      <c r="A39" s="245"/>
      <c r="B39" s="245"/>
      <c r="C39" s="245"/>
      <c r="D39" s="245"/>
      <c r="E39" s="245"/>
      <c r="F39" s="245"/>
    </row>
    <row r="40" spans="1:12">
      <c r="A40" s="245"/>
      <c r="B40" s="245"/>
      <c r="C40" s="245"/>
      <c r="D40" s="245"/>
      <c r="E40" s="245"/>
      <c r="F40" s="245"/>
    </row>
    <row r="41" spans="1:12">
      <c r="A41" s="245"/>
      <c r="B41" s="245"/>
      <c r="C41" s="245"/>
      <c r="D41" s="245"/>
      <c r="E41" s="245"/>
      <c r="F41" s="245"/>
    </row>
    <row r="42" spans="1:12">
      <c r="A42" s="245"/>
      <c r="B42" s="245"/>
      <c r="C42" s="245"/>
      <c r="D42" s="245"/>
      <c r="E42" s="245"/>
      <c r="F42" s="245"/>
    </row>
    <row r="43" spans="1:12">
      <c r="A43" s="245"/>
      <c r="B43" s="245"/>
      <c r="C43" s="245"/>
      <c r="D43" s="245"/>
      <c r="E43" s="245"/>
      <c r="F43" s="245"/>
    </row>
    <row r="44" spans="1:12">
      <c r="A44" s="245"/>
      <c r="B44" s="245"/>
      <c r="C44" s="245"/>
      <c r="D44" s="245"/>
      <c r="E44" s="245"/>
      <c r="F44" s="245"/>
    </row>
    <row r="45" spans="1:12">
      <c r="A45" s="245"/>
      <c r="B45" s="245"/>
      <c r="C45" s="245"/>
      <c r="D45" s="245"/>
      <c r="E45" s="245"/>
      <c r="F45" s="245"/>
    </row>
    <row r="46" spans="1:12">
      <c r="A46" s="245"/>
      <c r="B46" s="245"/>
      <c r="C46" s="245"/>
      <c r="D46" s="245"/>
      <c r="E46" s="245"/>
      <c r="F46" s="245"/>
    </row>
    <row r="47" spans="1:12">
      <c r="A47" s="245"/>
      <c r="B47" s="245"/>
      <c r="C47" s="245"/>
      <c r="D47" s="245"/>
      <c r="E47" s="245"/>
      <c r="F47" s="245"/>
    </row>
    <row r="48" spans="1:12">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sheetData>
  <mergeCells count="9">
    <mergeCell ref="A5:F8"/>
    <mergeCell ref="A9:F11"/>
    <mergeCell ref="A12:F17"/>
    <mergeCell ref="A18:F19"/>
    <mergeCell ref="G29:L38"/>
    <mergeCell ref="G5:L14"/>
    <mergeCell ref="G15:L17"/>
    <mergeCell ref="G18:L23"/>
    <mergeCell ref="G24:L26"/>
  </mergeCells>
  <pageMargins left="0.70866141732283472" right="0.70866141732283472" top="0.74803149606299213" bottom="0.74803149606299213" header="0.31496062992125984" footer="0.31496062992125984"/>
  <pageSetup paperSize="9" scale="97" firstPageNumber="19" orientation="portrait" useFirstPageNumber="1" r:id="rId1"/>
  <headerFooter>
    <oddFooter xml:space="preserve">&amp;L&amp;8______________________________________________________
&amp;"-,Italic"Arion Bank Factbook 30. September 2016&amp;C&amp;8&amp;P&amp;R&amp;8______________________________________________________
</oddFooter>
  </headerFooter>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304"/>
      <c r="J3" s="304"/>
      <c r="K3" s="304"/>
      <c r="L3" s="304"/>
      <c r="M3" s="304"/>
      <c r="N3" s="304"/>
      <c r="O3" s="304"/>
      <c r="P3" s="304"/>
      <c r="Q3" s="304"/>
      <c r="R3" s="304"/>
    </row>
    <row r="4" spans="1:24" ht="15" customHeight="1">
      <c r="A4" s="43"/>
      <c r="B4" s="61" t="s">
        <v>66</v>
      </c>
      <c r="C4" s="107" t="s">
        <v>67</v>
      </c>
      <c r="D4" s="107" t="s">
        <v>68</v>
      </c>
      <c r="E4" s="107" t="s">
        <v>69</v>
      </c>
      <c r="F4" s="61" t="s">
        <v>70</v>
      </c>
      <c r="G4" s="61" t="s">
        <v>71</v>
      </c>
      <c r="H4" s="61" t="s">
        <v>113</v>
      </c>
      <c r="I4" s="61" t="s">
        <v>127</v>
      </c>
      <c r="J4" s="61" t="s">
        <v>133</v>
      </c>
      <c r="K4" s="61" t="s">
        <v>158</v>
      </c>
      <c r="L4" s="61" t="s">
        <v>232</v>
      </c>
      <c r="M4" s="61" t="s">
        <v>236</v>
      </c>
      <c r="N4" s="61" t="s">
        <v>264</v>
      </c>
      <c r="O4" s="61" t="s">
        <v>283</v>
      </c>
      <c r="P4" s="61" t="s">
        <v>283</v>
      </c>
      <c r="Q4" s="61"/>
      <c r="R4" s="61"/>
      <c r="S4" s="61"/>
      <c r="T4" s="61"/>
    </row>
    <row r="5" spans="1:24">
      <c r="A5" s="43" t="s">
        <v>128</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129</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130</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131</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78</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79</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145</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63</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36</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43</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242</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152</v>
      </c>
      <c r="E21" s="47"/>
      <c r="F21" s="47"/>
      <c r="G21" s="48"/>
      <c r="H21" s="48"/>
      <c r="I21" s="110"/>
      <c r="J21" s="47"/>
    </row>
    <row r="22" spans="1:24">
      <c r="A22" s="11" t="s">
        <v>146</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147</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27</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148</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30</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235</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151</v>
      </c>
      <c r="F28" s="43"/>
      <c r="G28" s="44"/>
      <c r="H28" s="44"/>
      <c r="X28" s="46"/>
    </row>
    <row r="29" spans="1:24">
      <c r="A29" s="43" t="s">
        <v>149</v>
      </c>
      <c r="B29" s="114"/>
      <c r="C29" s="114">
        <v>241929</v>
      </c>
      <c r="D29" s="114"/>
      <c r="E29" s="114"/>
      <c r="F29" s="114"/>
      <c r="G29" s="114">
        <v>110758</v>
      </c>
      <c r="H29" s="114">
        <v>117875</v>
      </c>
      <c r="I29" s="114">
        <v>120668</v>
      </c>
      <c r="J29" s="114">
        <v>122011</v>
      </c>
      <c r="X29" s="46"/>
    </row>
    <row r="30" spans="1:24">
      <c r="A30" s="108" t="s">
        <v>150</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30</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240</v>
      </c>
      <c r="W37" s="61" t="s">
        <v>239</v>
      </c>
    </row>
    <row r="38" spans="1:24">
      <c r="A38" s="61" t="s">
        <v>81</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257</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240</v>
      </c>
      <c r="U51" s="61" t="s">
        <v>239</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79</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258</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240</v>
      </c>
      <c r="U81" s="61" t="s">
        <v>239</v>
      </c>
    </row>
    <row r="82" spans="1:21">
      <c r="A82" s="61" t="s">
        <v>130</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240</v>
      </c>
      <c r="U95" s="61" t="s">
        <v>239</v>
      </c>
    </row>
    <row r="96" spans="1:21">
      <c r="A96" s="61" t="s">
        <v>131</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102</v>
      </c>
      <c r="Q96" s="58" t="e">
        <f>#REF!*100</f>
        <v>#REF!</v>
      </c>
      <c r="R96" s="58" t="e">
        <f>#REF!*100</f>
        <v>#REF!</v>
      </c>
      <c r="S96" s="58" t="e">
        <f>#REF!*100</f>
        <v>#REF!</v>
      </c>
      <c r="T96" s="58" t="e">
        <f>#REF!*100</f>
        <v>#REF!</v>
      </c>
      <c r="U96" s="58" t="e">
        <f>#REF!*100</f>
        <v>#REF!</v>
      </c>
    </row>
    <row r="97" spans="1:21">
      <c r="P97" s="11" t="s">
        <v>111</v>
      </c>
      <c r="Q97" s="58" t="e">
        <f>#REF!*100</f>
        <v>#REF!</v>
      </c>
      <c r="R97" s="58" t="e">
        <f>#REF!*100</f>
        <v>#REF!</v>
      </c>
      <c r="S97" s="58" t="e">
        <f>#REF!*100</f>
        <v>#REF!</v>
      </c>
      <c r="T97" s="58" t="e">
        <f>#REF!*100</f>
        <v>#REF!</v>
      </c>
      <c r="U97" s="58" t="e">
        <f>#REF!*100</f>
        <v>#REF!</v>
      </c>
    </row>
    <row r="98" spans="1:21">
      <c r="P98" s="92" t="s">
        <v>27</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145</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129</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240</v>
      </c>
      <c r="U137" s="61" t="s">
        <v>239</v>
      </c>
    </row>
    <row r="138" spans="1:21">
      <c r="A138" s="61" t="s">
        <v>160</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153</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244</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154</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36</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155</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240</v>
      </c>
      <c r="V193" s="61" t="s">
        <v>239</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259</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156</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262</v>
      </c>
    </row>
    <row r="224" spans="1:16">
      <c r="A224" s="61" t="s">
        <v>132</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107</v>
      </c>
      <c r="D238" s="47">
        <v>9.5</v>
      </c>
      <c r="E238" s="11">
        <v>15</v>
      </c>
      <c r="F238" s="11">
        <v>9.5</v>
      </c>
      <c r="G238" s="11">
        <v>-0.7</v>
      </c>
      <c r="H238" s="11">
        <v>10.9</v>
      </c>
      <c r="I238" s="11">
        <v>14.1</v>
      </c>
      <c r="J238" s="11">
        <v>9.4</v>
      </c>
      <c r="K238" s="11">
        <v>10.5</v>
      </c>
      <c r="L238" s="11">
        <f>20.8-12.1</f>
        <v>8.7000000000000011</v>
      </c>
      <c r="M238" s="11">
        <v>12.1</v>
      </c>
    </row>
    <row r="242" spans="1:16">
      <c r="P242" s="11" t="s">
        <v>107</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260</v>
      </c>
      <c r="D244" s="47">
        <v>3</v>
      </c>
      <c r="E244" s="11">
        <v>7.2</v>
      </c>
      <c r="F244" s="11">
        <v>3.4</v>
      </c>
      <c r="G244" s="11">
        <v>-2.6</v>
      </c>
      <c r="H244" s="11">
        <v>4.5</v>
      </c>
      <c r="I244" s="11">
        <v>6.8</v>
      </c>
      <c r="J244" s="11">
        <v>3.3</v>
      </c>
      <c r="K244" s="11">
        <v>2.5</v>
      </c>
      <c r="L244" s="11">
        <f>5.9-4.5</f>
        <v>1.4000000000000004</v>
      </c>
      <c r="M244" s="11">
        <v>4.5</v>
      </c>
    </row>
    <row r="252" spans="1:16">
      <c r="P252" s="11" t="s">
        <v>260</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211</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22</v>
      </c>
      <c r="C4" s="66" t="s">
        <v>272</v>
      </c>
      <c r="D4" s="66" t="s">
        <v>271</v>
      </c>
      <c r="E4" s="66" t="s">
        <v>270</v>
      </c>
      <c r="F4" s="66" t="s">
        <v>265</v>
      </c>
      <c r="G4" s="66" t="s">
        <v>237</v>
      </c>
      <c r="H4" s="66" t="s">
        <v>233</v>
      </c>
      <c r="I4" s="66" t="s">
        <v>37</v>
      </c>
      <c r="J4" s="66" t="s">
        <v>60</v>
      </c>
      <c r="K4" s="66" t="s">
        <v>134</v>
      </c>
      <c r="L4" s="66" t="s">
        <v>159</v>
      </c>
      <c r="N4" s="66" t="s">
        <v>299</v>
      </c>
      <c r="O4" s="66" t="s">
        <v>300</v>
      </c>
      <c r="P4" s="66" t="s">
        <v>60</v>
      </c>
      <c r="Q4" s="66" t="s">
        <v>37</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72</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72</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42</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41</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157</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96</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97</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22</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72</v>
      </c>
      <c r="C26" s="69"/>
      <c r="D26" s="69"/>
      <c r="E26" s="69"/>
      <c r="F26" s="221" t="e">
        <f t="shared" si="7"/>
        <v>#REF!</v>
      </c>
      <c r="G26" s="221">
        <f t="shared" si="7"/>
        <v>134</v>
      </c>
      <c r="H26" s="76" t="s">
        <v>112</v>
      </c>
      <c r="I26" s="142" t="e">
        <f>+P6</f>
        <v>#REF!</v>
      </c>
      <c r="J26" s="142"/>
      <c r="K26" s="166">
        <f>+R6</f>
        <v>0</v>
      </c>
      <c r="L26" s="166"/>
      <c r="O26" s="19"/>
      <c r="P26" s="161"/>
      <c r="Q26" s="19"/>
      <c r="R26" s="19"/>
      <c r="S26" s="19"/>
      <c r="T26" s="19"/>
      <c r="U26" s="19"/>
      <c r="V26" s="19"/>
    </row>
    <row r="27" spans="2:22" ht="16.5" hidden="1" customHeight="1" outlineLevel="1">
      <c r="B27" s="225" t="s">
        <v>73</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42</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41</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157</v>
      </c>
      <c r="C37" s="67"/>
      <c r="D37" s="67"/>
      <c r="E37" s="67"/>
      <c r="F37" s="221" t="e">
        <f t="shared" si="12"/>
        <v>#REF!</v>
      </c>
      <c r="G37" s="221">
        <f t="shared" si="13"/>
        <v>1379</v>
      </c>
      <c r="H37" s="224" t="s">
        <v>112</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96</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97</v>
      </c>
      <c r="C41" s="74"/>
      <c r="D41" s="74"/>
      <c r="E41" s="74"/>
      <c r="F41" s="221" t="e">
        <f>+N21</f>
        <v>#REF!</v>
      </c>
      <c r="G41" s="221" t="e">
        <f>+O21</f>
        <v>#REF!</v>
      </c>
      <c r="H41" s="68" t="s">
        <v>112</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268</v>
      </c>
    </row>
    <row r="2" spans="2:37">
      <c r="B2" s="146"/>
      <c r="H2" s="93"/>
      <c r="V2" s="59">
        <f>V6-U6</f>
        <v>15</v>
      </c>
      <c r="W2" s="59"/>
      <c r="X2" s="59"/>
      <c r="Y2" s="59"/>
    </row>
    <row r="4" spans="2:37" ht="15.75" customHeight="1">
      <c r="B4" s="233" t="s">
        <v>49</v>
      </c>
      <c r="C4" s="306">
        <v>41547</v>
      </c>
      <c r="D4" s="307"/>
      <c r="E4" s="307"/>
      <c r="H4" s="6" t="s">
        <v>49</v>
      </c>
      <c r="I4" s="6"/>
      <c r="J4" s="6"/>
      <c r="K4" s="6"/>
      <c r="L4" s="6"/>
      <c r="M4" s="6"/>
      <c r="N4" s="6"/>
      <c r="O4" s="6"/>
      <c r="P4" s="6"/>
      <c r="Q4" s="6"/>
      <c r="R4" s="6"/>
      <c r="S4" s="6"/>
      <c r="T4" s="6"/>
      <c r="U4" s="6"/>
      <c r="V4" s="6"/>
      <c r="W4" s="6"/>
      <c r="X4" s="6"/>
      <c r="Y4" s="6"/>
      <c r="Z4" s="6"/>
      <c r="AA4" s="6"/>
      <c r="AB4" s="6"/>
      <c r="AC4" s="308" t="s">
        <v>251</v>
      </c>
      <c r="AD4" s="308"/>
      <c r="AE4" s="308"/>
      <c r="AF4" s="308"/>
      <c r="AG4" s="308"/>
      <c r="AH4" s="308"/>
      <c r="AI4" s="308"/>
      <c r="AJ4" s="308"/>
    </row>
    <row r="5" spans="2:37" ht="13.5" customHeight="1">
      <c r="B5" s="7"/>
      <c r="C5" s="3" t="s">
        <v>56</v>
      </c>
      <c r="D5" s="2" t="s">
        <v>57</v>
      </c>
      <c r="E5" s="3" t="s">
        <v>62</v>
      </c>
      <c r="H5" s="7" t="s">
        <v>51</v>
      </c>
      <c r="I5" s="94" t="s">
        <v>80</v>
      </c>
      <c r="J5" s="94" t="s">
        <v>74</v>
      </c>
      <c r="K5" s="94" t="s">
        <v>75</v>
      </c>
      <c r="L5" s="94" t="s">
        <v>85</v>
      </c>
      <c r="M5" s="94" t="s">
        <v>76</v>
      </c>
      <c r="N5" s="94" t="s">
        <v>77</v>
      </c>
      <c r="O5" s="94" t="s">
        <v>67</v>
      </c>
      <c r="P5" s="94" t="s">
        <v>68</v>
      </c>
      <c r="Q5" s="94" t="s">
        <v>69</v>
      </c>
      <c r="R5" s="94" t="s">
        <v>70</v>
      </c>
      <c r="S5" s="94" t="s">
        <v>71</v>
      </c>
      <c r="T5" s="94" t="s">
        <v>113</v>
      </c>
      <c r="U5" s="94" t="s">
        <v>127</v>
      </c>
      <c r="V5" s="94" t="s">
        <v>133</v>
      </c>
      <c r="W5" s="94" t="s">
        <v>158</v>
      </c>
      <c r="X5" s="94" t="s">
        <v>232</v>
      </c>
      <c r="Y5" s="94" t="s">
        <v>236</v>
      </c>
      <c r="Z5" s="94" t="s">
        <v>264</v>
      </c>
      <c r="AA5" s="94"/>
      <c r="AB5" s="94"/>
      <c r="AC5" s="7">
        <v>110</v>
      </c>
      <c r="AD5" s="7">
        <v>120</v>
      </c>
      <c r="AE5" s="7">
        <v>160</v>
      </c>
      <c r="AF5" s="7">
        <v>230</v>
      </c>
      <c r="AG5" s="7">
        <v>450</v>
      </c>
      <c r="AH5" s="7">
        <v>600</v>
      </c>
      <c r="AI5" s="7">
        <v>800</v>
      </c>
      <c r="AJ5" s="3" t="s">
        <v>27</v>
      </c>
    </row>
    <row r="6" spans="2:37" ht="13.5" customHeight="1">
      <c r="B6" s="1" t="s">
        <v>61</v>
      </c>
      <c r="C6" s="35">
        <v>898</v>
      </c>
      <c r="D6" s="234">
        <v>905</v>
      </c>
      <c r="E6" s="96">
        <f t="shared" ref="E6:E19" si="0">+IFERROR(C6/D6-1,"-")</f>
        <v>-7.7348066298342788E-3</v>
      </c>
      <c r="H6" s="1" t="s">
        <v>61</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58</v>
      </c>
      <c r="C7" s="35">
        <v>10</v>
      </c>
      <c r="D7" s="234">
        <v>0</v>
      </c>
      <c r="E7" s="96" t="str">
        <f t="shared" si="0"/>
        <v>-</v>
      </c>
      <c r="H7" s="1" t="s">
        <v>58</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144</v>
      </c>
      <c r="C8" s="104">
        <f>+SUBTOTAL(9,C6:C7)</f>
        <v>908</v>
      </c>
      <c r="D8" s="104">
        <f>+SUBTOTAL(9,D6:D7)</f>
        <v>905</v>
      </c>
      <c r="E8" s="105">
        <f t="shared" si="0"/>
        <v>3.3149171270718814E-3</v>
      </c>
      <c r="H8" s="8" t="s">
        <v>144</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103</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52</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99</v>
      </c>
      <c r="C11" s="98">
        <f>+SUBTOTAL(9,C6:C10)</f>
        <v>908</v>
      </c>
      <c r="D11" s="98">
        <f>+SUBTOTAL(9,D6:D10)</f>
        <v>905</v>
      </c>
      <c r="E11" s="99">
        <f>+IFERROR(C11/D11-1,"-")</f>
        <v>3.3149171270718814E-3</v>
      </c>
      <c r="H11" s="97" t="s">
        <v>99</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48</v>
      </c>
      <c r="C12" s="35">
        <v>20</v>
      </c>
      <c r="D12" s="234">
        <v>21</v>
      </c>
      <c r="E12" s="96">
        <f t="shared" si="0"/>
        <v>-4.7619047619047672E-2</v>
      </c>
      <c r="H12" s="1" t="s">
        <v>48</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46</v>
      </c>
      <c r="C13" s="35">
        <v>144</v>
      </c>
      <c r="D13" s="234">
        <v>140.5</v>
      </c>
      <c r="E13" s="96">
        <f t="shared" si="0"/>
        <v>2.4911032028469782E-2</v>
      </c>
      <c r="H13" s="1" t="s">
        <v>46</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55</v>
      </c>
      <c r="C14" s="35">
        <v>15</v>
      </c>
      <c r="D14" s="234">
        <v>14</v>
      </c>
      <c r="E14" s="96">
        <f t="shared" si="0"/>
        <v>7.1428571428571397E-2</v>
      </c>
      <c r="H14" s="1" t="s">
        <v>55</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44</v>
      </c>
      <c r="C15" s="35">
        <v>34</v>
      </c>
      <c r="D15" s="234">
        <v>33</v>
      </c>
      <c r="E15" s="96">
        <f t="shared" si="0"/>
        <v>3.0303030303030276E-2</v>
      </c>
      <c r="H15" s="1" t="s">
        <v>44</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59</v>
      </c>
      <c r="C16" s="98">
        <f>+SUBTOTAL(9,C6:C15)</f>
        <v>1121</v>
      </c>
      <c r="D16" s="235">
        <f>+SUBTOTAL(9,D6:D15)</f>
        <v>1113.5</v>
      </c>
      <c r="E16" s="99">
        <f t="shared" si="0"/>
        <v>6.7355186349349339E-3</v>
      </c>
      <c r="H16" s="100" t="s">
        <v>59</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45</v>
      </c>
      <c r="C17" s="35">
        <f>+AD17</f>
        <v>0</v>
      </c>
      <c r="D17" s="234">
        <v>8</v>
      </c>
      <c r="E17" s="96">
        <f t="shared" si="0"/>
        <v>-1</v>
      </c>
      <c r="H17" s="1" t="s">
        <v>45</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47</v>
      </c>
      <c r="C18" s="35">
        <v>5.5</v>
      </c>
      <c r="D18" s="234">
        <v>6</v>
      </c>
      <c r="E18" s="96">
        <f t="shared" si="0"/>
        <v>-8.333333333333337E-2</v>
      </c>
      <c r="H18" s="1" t="s">
        <v>47</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143</v>
      </c>
      <c r="C19" s="35">
        <v>5.5</v>
      </c>
      <c r="D19" s="234">
        <v>6</v>
      </c>
      <c r="E19" s="96">
        <f t="shared" si="0"/>
        <v>-8.333333333333337E-2</v>
      </c>
      <c r="H19" s="1" t="s">
        <v>143</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50</v>
      </c>
      <c r="C20" s="236">
        <f>+SUBTOTAL(9,C6:C19)</f>
        <v>1132</v>
      </c>
      <c r="D20" s="236">
        <f>+SUBTOTAL(9,D6:D19)</f>
        <v>1133.5</v>
      </c>
      <c r="E20" s="237">
        <f>+IFERROR(C20/D20-1,"-")</f>
        <v>-1.3233348037053894E-3</v>
      </c>
      <c r="H20" s="149" t="s">
        <v>50</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305">
        <v>2011</v>
      </c>
      <c r="Q23" s="305"/>
      <c r="R23" s="305"/>
      <c r="S23" s="305"/>
      <c r="T23" s="305">
        <v>2012</v>
      </c>
      <c r="U23" s="305"/>
      <c r="V23" s="243"/>
      <c r="W23" s="243"/>
      <c r="X23" s="243"/>
      <c r="Y23" s="155"/>
    </row>
    <row r="24" spans="2:37">
      <c r="C24" s="5"/>
      <c r="K24" s="3" t="s">
        <v>98</v>
      </c>
      <c r="L24" s="9" t="s">
        <v>64</v>
      </c>
      <c r="M24" s="9" t="s">
        <v>65</v>
      </c>
      <c r="N24" s="9" t="s">
        <v>66</v>
      </c>
      <c r="O24" s="9" t="s">
        <v>135</v>
      </c>
      <c r="P24" s="9" t="s">
        <v>136</v>
      </c>
      <c r="Q24" s="9" t="s">
        <v>137</v>
      </c>
      <c r="R24" s="9" t="s">
        <v>138</v>
      </c>
      <c r="S24" s="9" t="s">
        <v>139</v>
      </c>
      <c r="T24" s="9" t="s">
        <v>140</v>
      </c>
      <c r="U24" s="9" t="s">
        <v>141</v>
      </c>
      <c r="V24" s="9" t="s">
        <v>142</v>
      </c>
      <c r="W24" s="9" t="s">
        <v>170</v>
      </c>
      <c r="X24" s="9" t="s">
        <v>234</v>
      </c>
      <c r="Y24" s="9" t="s">
        <v>238</v>
      </c>
      <c r="Z24" s="9" t="s">
        <v>266</v>
      </c>
      <c r="AA24" s="9"/>
      <c r="AB24" s="9"/>
    </row>
    <row r="25" spans="2:37">
      <c r="H25" s="1" t="s">
        <v>99</v>
      </c>
      <c r="K25" s="3" t="s">
        <v>99</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243</v>
      </c>
      <c r="K26" s="3" t="s">
        <v>100</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50</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86</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305">
        <v>2011</v>
      </c>
      <c r="AN70" s="305"/>
      <c r="AO70" s="305"/>
      <c r="AP70" s="305"/>
      <c r="AQ70" s="305">
        <v>2012</v>
      </c>
      <c r="AR70" s="305"/>
    </row>
    <row r="71" spans="18:44">
      <c r="AI71" s="103" t="s">
        <v>114</v>
      </c>
      <c r="AJ71" s="103" t="s">
        <v>115</v>
      </c>
      <c r="AK71" s="103" t="s">
        <v>116</v>
      </c>
      <c r="AL71" s="103" t="s">
        <v>117</v>
      </c>
      <c r="AM71" s="103" t="s">
        <v>114</v>
      </c>
      <c r="AN71" s="103" t="s">
        <v>115</v>
      </c>
      <c r="AO71" s="103" t="s">
        <v>116</v>
      </c>
      <c r="AP71" s="103" t="s">
        <v>117</v>
      </c>
      <c r="AQ71" s="103" t="s">
        <v>114</v>
      </c>
      <c r="AR71" s="103" t="s">
        <v>115</v>
      </c>
    </row>
    <row r="72" spans="18:44">
      <c r="X72" s="1">
        <f>743+241+255+203+175+167+606</f>
        <v>2390</v>
      </c>
      <c r="AH72" s="7" t="s">
        <v>82</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104</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24</v>
      </c>
      <c r="C2" s="77"/>
      <c r="D2" s="77"/>
      <c r="E2" s="77"/>
      <c r="F2" s="77"/>
      <c r="G2" s="77"/>
      <c r="H2" s="77"/>
      <c r="I2" s="77"/>
      <c r="J2" s="77"/>
      <c r="K2" s="77"/>
      <c r="L2" s="77"/>
      <c r="M2" s="77"/>
      <c r="N2" s="77"/>
      <c r="O2" s="77"/>
      <c r="P2" s="77"/>
      <c r="Q2" s="77"/>
      <c r="R2" s="77"/>
      <c r="S2" s="77"/>
      <c r="T2" s="77"/>
      <c r="U2" s="77"/>
      <c r="V2" s="77"/>
      <c r="W2" s="77"/>
      <c r="X2" s="77"/>
    </row>
    <row r="3" spans="2:24" ht="13.5" customHeight="1">
      <c r="B3" s="10" t="s">
        <v>22</v>
      </c>
      <c r="C3" s="172" t="s">
        <v>80</v>
      </c>
      <c r="D3" s="172" t="s">
        <v>74</v>
      </c>
      <c r="E3" s="172" t="s">
        <v>75</v>
      </c>
      <c r="F3" s="172" t="s">
        <v>87</v>
      </c>
      <c r="G3" s="173" t="s">
        <v>64</v>
      </c>
      <c r="H3" s="173" t="s">
        <v>65</v>
      </c>
      <c r="I3" s="173" t="s">
        <v>66</v>
      </c>
      <c r="J3" s="173" t="s">
        <v>67</v>
      </c>
      <c r="K3" s="173" t="s">
        <v>68</v>
      </c>
      <c r="L3" s="173" t="s">
        <v>69</v>
      </c>
      <c r="M3" s="173" t="s">
        <v>70</v>
      </c>
      <c r="N3" s="173" t="s">
        <v>71</v>
      </c>
      <c r="O3" s="173" t="s">
        <v>113</v>
      </c>
      <c r="P3" s="173" t="s">
        <v>127</v>
      </c>
      <c r="Q3" s="173" t="s">
        <v>133</v>
      </c>
      <c r="R3" s="173" t="s">
        <v>158</v>
      </c>
      <c r="S3" s="173" t="s">
        <v>232</v>
      </c>
      <c r="T3" s="173" t="s">
        <v>236</v>
      </c>
      <c r="U3" s="173" t="s">
        <v>264</v>
      </c>
      <c r="V3" s="173" t="s">
        <v>282</v>
      </c>
      <c r="W3" s="173" t="s">
        <v>283</v>
      </c>
      <c r="X3" s="173" t="s">
        <v>284</v>
      </c>
    </row>
    <row r="4" spans="2:24" ht="13.5" customHeight="1">
      <c r="B4" s="10" t="s">
        <v>31</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f>+[7]!LTCu_15</f>
        <v>#NAME?</v>
      </c>
    </row>
    <row r="5" spans="2:24" ht="13.5" customHeight="1">
      <c r="B5" s="10" t="s">
        <v>256</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f>+[7]!LTCu_16</f>
        <v>#NAME?</v>
      </c>
    </row>
    <row r="6" spans="2:24" ht="13.5" customHeight="1">
      <c r="B6" s="10" t="s">
        <v>247</v>
      </c>
      <c r="D6" s="63"/>
      <c r="E6" s="56"/>
      <c r="F6" s="56"/>
      <c r="G6" s="56"/>
      <c r="H6" s="56"/>
      <c r="I6" s="56"/>
      <c r="J6" s="56"/>
      <c r="K6" s="56"/>
      <c r="L6" s="56"/>
      <c r="M6" s="56"/>
      <c r="N6" s="56"/>
      <c r="O6" s="56"/>
      <c r="P6" s="56"/>
      <c r="Q6" s="56"/>
      <c r="R6" s="56"/>
      <c r="S6" s="56"/>
      <c r="T6" s="56">
        <v>207313</v>
      </c>
      <c r="U6" s="56">
        <v>212014</v>
      </c>
      <c r="V6" s="56">
        <v>266168</v>
      </c>
      <c r="W6" s="56">
        <v>267791</v>
      </c>
      <c r="X6" s="56" t="e">
        <f>+[7]!LTCu_17</f>
        <v>#NAME?</v>
      </c>
    </row>
    <row r="7" spans="2:24" ht="13.5" customHeight="1">
      <c r="B7" s="10" t="s">
        <v>25</v>
      </c>
      <c r="D7" s="63"/>
      <c r="E7" s="56"/>
      <c r="F7" s="56"/>
      <c r="G7" s="56"/>
      <c r="H7" s="56"/>
      <c r="I7" s="56"/>
      <c r="J7" s="56"/>
      <c r="K7" s="56"/>
      <c r="L7" s="56"/>
      <c r="M7" s="56"/>
      <c r="N7" s="56"/>
      <c r="O7" s="56"/>
      <c r="P7" s="56"/>
      <c r="Q7" s="56"/>
      <c r="R7" s="56"/>
      <c r="S7" s="56"/>
      <c r="T7" s="56">
        <v>545</v>
      </c>
      <c r="U7" s="56">
        <v>550</v>
      </c>
      <c r="V7" s="56">
        <v>531</v>
      </c>
      <c r="W7" s="56">
        <v>521</v>
      </c>
      <c r="X7" s="56" t="e">
        <f>+[7]!LTCu_18</f>
        <v>#NAME?</v>
      </c>
    </row>
    <row r="8" spans="2:24" ht="13.5" customHeight="1">
      <c r="B8" s="10" t="s">
        <v>33</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f>+[7]!LTCu_19</f>
        <v>#NAME?</v>
      </c>
    </row>
    <row r="9" spans="2:24" ht="13.5" customHeight="1">
      <c r="B9" s="10" t="s">
        <v>32</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f>+[7]!LTCu_20</f>
        <v>#NAME?</v>
      </c>
    </row>
    <row r="10" spans="2:24" ht="13.5" customHeight="1">
      <c r="B10" s="77" t="s">
        <v>89</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23</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22</v>
      </c>
      <c r="C13" s="172" t="s">
        <v>80</v>
      </c>
      <c r="D13" s="172" t="s">
        <v>74</v>
      </c>
      <c r="E13" s="172" t="s">
        <v>75</v>
      </c>
      <c r="F13" s="172" t="s">
        <v>87</v>
      </c>
      <c r="G13" s="173" t="s">
        <v>64</v>
      </c>
      <c r="H13" s="173" t="s">
        <v>65</v>
      </c>
      <c r="I13" s="173" t="s">
        <v>66</v>
      </c>
      <c r="J13" s="173" t="s">
        <v>67</v>
      </c>
      <c r="K13" s="173" t="s">
        <v>68</v>
      </c>
      <c r="L13" s="173" t="s">
        <v>69</v>
      </c>
      <c r="M13" s="173" t="s">
        <v>70</v>
      </c>
      <c r="N13" s="173" t="s">
        <v>71</v>
      </c>
      <c r="O13" s="173" t="s">
        <v>113</v>
      </c>
      <c r="P13" s="173" t="s">
        <v>127</v>
      </c>
      <c r="Q13" s="173" t="s">
        <v>133</v>
      </c>
      <c r="R13" s="173" t="s">
        <v>158</v>
      </c>
      <c r="S13" s="173" t="s">
        <v>232</v>
      </c>
      <c r="T13" s="173" t="str">
        <f>+T3</f>
        <v>Q2 13</v>
      </c>
      <c r="U13" s="173" t="s">
        <v>264</v>
      </c>
      <c r="V13" s="173" t="s">
        <v>282</v>
      </c>
      <c r="W13" s="173" t="s">
        <v>283</v>
      </c>
      <c r="X13" s="173" t="s">
        <v>284</v>
      </c>
    </row>
    <row r="14" spans="2:24" ht="13.5" customHeight="1">
      <c r="B14" s="10" t="s">
        <v>92</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f>+[7]!LTCr_Bank</f>
        <v>#NAME?</v>
      </c>
    </row>
    <row r="15" spans="2:24" ht="13.5" customHeight="1">
      <c r="B15" s="10" t="s">
        <v>93</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f>+[7]!LTCr_MML</f>
        <v>#NAME?</v>
      </c>
    </row>
    <row r="16" spans="2:24" ht="13.5" customHeight="1">
      <c r="B16" s="10" t="s">
        <v>31</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33</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f>+[7]!LTCr_Other</f>
        <v>#NAME?</v>
      </c>
    </row>
    <row r="18" spans="2:24" ht="13.5" customHeight="1">
      <c r="B18" s="10" t="s">
        <v>32</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f>+[7]!LTCr_Prov</f>
        <v>#NAME?</v>
      </c>
    </row>
    <row r="19" spans="2:24" ht="13.5" customHeight="1">
      <c r="B19" s="77" t="s">
        <v>94</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95</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24</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22</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232</v>
      </c>
      <c r="T26" s="176" t="str">
        <f t="shared" si="3"/>
        <v>Q2 13</v>
      </c>
      <c r="U26" s="173" t="s">
        <v>264</v>
      </c>
      <c r="V26" s="173" t="s">
        <v>282</v>
      </c>
      <c r="W26" s="173" t="s">
        <v>283</v>
      </c>
      <c r="X26" s="173" t="s">
        <v>284</v>
      </c>
    </row>
    <row r="27" spans="2:24" ht="13.5" customHeight="1">
      <c r="B27" s="10" t="s">
        <v>29</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f>+[7]!LTCu_7</f>
        <v>#NAME?</v>
      </c>
    </row>
    <row r="28" spans="2:24" ht="13.5" customHeight="1">
      <c r="B28" s="10" t="s">
        <v>90</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f>+[7]!LTCu_14</f>
        <v>#NAME?</v>
      </c>
    </row>
    <row r="29" spans="2:24" ht="13.5" customHeight="1">
      <c r="B29" s="77" t="s">
        <v>89</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28</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127</v>
      </c>
      <c r="Q35" s="173" t="s">
        <v>133</v>
      </c>
      <c r="R35" s="172" t="str">
        <f>+R3</f>
        <v>Q4 12</v>
      </c>
      <c r="S35" s="173" t="s">
        <v>232</v>
      </c>
      <c r="T35" s="172" t="str">
        <f>+T3</f>
        <v>Q2 13</v>
      </c>
      <c r="U35" s="173" t="s">
        <v>264</v>
      </c>
      <c r="V35" s="173" t="s">
        <v>282</v>
      </c>
      <c r="W35" s="173" t="s">
        <v>283</v>
      </c>
      <c r="X35" s="173" t="s">
        <v>284</v>
      </c>
    </row>
    <row r="36" spans="2:24" ht="13.5" customHeight="1">
      <c r="B36" s="10" t="s">
        <v>29</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f>+[7]!LoansAndRecBySec_1</f>
        <v>#NAME?</v>
      </c>
    </row>
    <row r="37" spans="2:24" ht="13.5" customHeight="1">
      <c r="B37" s="10" t="s">
        <v>205</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f>+[7]!LoansAndRecBySec_2</f>
        <v>#NAME?</v>
      </c>
    </row>
    <row r="38" spans="2:24" ht="13.5" customHeight="1">
      <c r="B38" s="10" t="s">
        <v>202</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f>+[7]!LoansAndRecBySec_3</f>
        <v>#NAME?</v>
      </c>
    </row>
    <row r="39" spans="2:24" ht="13.5" customHeight="1">
      <c r="B39" s="10" t="s">
        <v>203</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f>+[7]!LoansAndRecBySec_4</f>
        <v>#NAME?</v>
      </c>
    </row>
    <row r="40" spans="2:24" ht="13.5" customHeight="1">
      <c r="B40" s="10" t="s">
        <v>105</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f>+[7]!LoansAndRecBySec_5</f>
        <v>#NAME?</v>
      </c>
    </row>
    <row r="41" spans="2:24" ht="13.5" customHeight="1">
      <c r="B41" s="10" t="s">
        <v>88</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f>+[7]!LoansAndRecBySec_6</f>
        <v>#NAME?</v>
      </c>
    </row>
    <row r="42" spans="2:24" ht="13.5" customHeight="1">
      <c r="B42" s="10" t="s">
        <v>208</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f>+[7]!LoansAndRecBySec_7</f>
        <v>#NAME?</v>
      </c>
    </row>
    <row r="43" spans="2:24" ht="13.5" customHeight="1">
      <c r="B43" s="10" t="s">
        <v>174</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f>+[7]!LoansAndRecBySec_8</f>
        <v>#NAME?</v>
      </c>
    </row>
    <row r="44" spans="2:24" ht="13.5" customHeight="1">
      <c r="B44" s="10" t="s">
        <v>175</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f>+[7]!LoansAndRecBySec_9</f>
        <v>#NAME?</v>
      </c>
    </row>
    <row r="45" spans="2:24" ht="13.5" customHeight="1">
      <c r="B45" s="10" t="s">
        <v>207</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f>+[7]!LoansAndRecBySec_10</f>
        <v>#NAME?</v>
      </c>
    </row>
    <row r="46" spans="2:24" ht="13.5" customHeight="1">
      <c r="B46" s="10" t="s">
        <v>206</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f>+[7]!LoansAndRecBySec_11</f>
        <v>#NAME?</v>
      </c>
    </row>
    <row r="47" spans="2:24" ht="13.5" customHeight="1">
      <c r="B47" s="14" t="s">
        <v>27</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29</v>
      </c>
      <c r="N50" s="56" t="e">
        <f t="shared" ref="N50:N58" si="9">X36*100</f>
        <v>#NAME?</v>
      </c>
    </row>
    <row r="51" spans="2:24" ht="13.5" customHeight="1">
      <c r="B51" s="42"/>
      <c r="E51" s="11"/>
      <c r="F51" s="11"/>
      <c r="G51" s="11"/>
      <c r="J51" s="56"/>
      <c r="K51" s="56"/>
      <c r="L51" s="85"/>
      <c r="M51" s="42" t="s">
        <v>205</v>
      </c>
      <c r="N51" s="56" t="e">
        <f t="shared" si="9"/>
        <v>#NAME?</v>
      </c>
    </row>
    <row r="52" spans="2:24" ht="13.5" customHeight="1">
      <c r="B52" s="42"/>
      <c r="E52" s="179"/>
      <c r="F52" s="11"/>
      <c r="G52" s="11"/>
      <c r="J52" s="56"/>
      <c r="L52" s="85"/>
      <c r="M52" s="42" t="s">
        <v>202</v>
      </c>
      <c r="N52" s="56" t="e">
        <f t="shared" si="9"/>
        <v>#NAME?</v>
      </c>
    </row>
    <row r="53" spans="2:24" ht="13.5" customHeight="1">
      <c r="B53" s="42"/>
      <c r="E53" s="179"/>
      <c r="F53" s="11"/>
      <c r="G53" s="11"/>
      <c r="J53" s="56"/>
      <c r="K53" s="56"/>
      <c r="L53" s="85"/>
      <c r="M53" s="42" t="s">
        <v>203</v>
      </c>
      <c r="N53" s="56" t="e">
        <f t="shared" si="9"/>
        <v>#NAME?</v>
      </c>
      <c r="X53" s="56"/>
    </row>
    <row r="54" spans="2:24" ht="13.5" customHeight="1">
      <c r="B54" s="42"/>
      <c r="E54" s="180"/>
      <c r="F54" s="11"/>
      <c r="G54" s="11"/>
      <c r="J54" s="56"/>
      <c r="K54" s="56"/>
      <c r="L54" s="85"/>
      <c r="M54" s="42" t="s">
        <v>105</v>
      </c>
      <c r="N54" s="56" t="e">
        <f t="shared" si="9"/>
        <v>#NAME?</v>
      </c>
      <c r="X54" s="56"/>
    </row>
    <row r="55" spans="2:24" ht="13.5" customHeight="1">
      <c r="B55" s="42"/>
      <c r="M55" s="42" t="s">
        <v>88</v>
      </c>
      <c r="N55" s="56" t="e">
        <f t="shared" si="9"/>
        <v>#NAME?</v>
      </c>
      <c r="X55" s="57"/>
    </row>
    <row r="56" spans="2:24" ht="13.5" customHeight="1">
      <c r="B56" s="42"/>
      <c r="F56" s="14"/>
      <c r="G56" s="14"/>
      <c r="M56" s="42" t="s">
        <v>245</v>
      </c>
      <c r="N56" s="56" t="e">
        <f t="shared" si="9"/>
        <v>#NAME?</v>
      </c>
      <c r="V56" s="14"/>
      <c r="W56" s="107"/>
    </row>
    <row r="57" spans="2:24" ht="13.5" customHeight="1">
      <c r="B57" s="42"/>
      <c r="G57" s="91"/>
      <c r="M57" s="42" t="s">
        <v>174</v>
      </c>
      <c r="N57" s="56" t="e">
        <f t="shared" si="9"/>
        <v>#NAME?</v>
      </c>
      <c r="V57" s="11"/>
      <c r="W57" s="63"/>
      <c r="X57" s="91"/>
    </row>
    <row r="58" spans="2:24" ht="13.5" customHeight="1">
      <c r="G58" s="85"/>
      <c r="M58" s="42" t="s">
        <v>175</v>
      </c>
      <c r="N58" s="56" t="e">
        <f t="shared" si="9"/>
        <v>#NAME?</v>
      </c>
      <c r="W58" s="63"/>
      <c r="X58" s="91"/>
    </row>
    <row r="59" spans="2:24" ht="13.5" customHeight="1">
      <c r="G59" s="85"/>
      <c r="M59" s="10" t="s">
        <v>246</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234</v>
      </c>
      <c r="H71" s="50" t="s">
        <v>238</v>
      </c>
      <c r="I71" s="50" t="s">
        <v>266</v>
      </c>
      <c r="J71" s="50" t="s">
        <v>296</v>
      </c>
      <c r="K71" s="50" t="s">
        <v>297</v>
      </c>
      <c r="L71" s="50" t="s">
        <v>298</v>
      </c>
      <c r="N71" s="63"/>
      <c r="O71" s="63"/>
    </row>
    <row r="72" spans="2:23" ht="13.5" customHeight="1">
      <c r="B72" s="10" t="s">
        <v>209</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f>+[7]!Assets_CPI_13/1000</f>
        <v>#NAME?</v>
      </c>
      <c r="N72" s="63"/>
      <c r="O72" s="63"/>
    </row>
    <row r="73" spans="2:23" ht="13.5" customHeight="1">
      <c r="B73" s="10" t="s">
        <v>210</v>
      </c>
      <c r="C73" s="63">
        <v>65.032986653999998</v>
      </c>
      <c r="D73" s="63">
        <v>102.43</v>
      </c>
      <c r="E73" s="63">
        <v>168.35400000000001</v>
      </c>
      <c r="F73" s="63">
        <f>566.58*0.306</f>
        <v>173.37348</v>
      </c>
      <c r="G73" s="63">
        <v>189.756</v>
      </c>
      <c r="H73" s="88">
        <v>192.31100000000001</v>
      </c>
      <c r="I73" s="88">
        <v>195.01300000000001</v>
      </c>
      <c r="J73" s="10">
        <v>230</v>
      </c>
      <c r="K73" s="88">
        <v>238.315</v>
      </c>
      <c r="L73" s="88" t="e">
        <f>+([7]!Curr_risk-[7]!Assets_CPI_13)/1000</f>
        <v>#NAME?</v>
      </c>
      <c r="N73" s="63"/>
      <c r="O73" s="63"/>
    </row>
    <row r="74" spans="2:23" ht="13.5" customHeight="1">
      <c r="B74" s="10" t="s">
        <v>35</v>
      </c>
      <c r="C74" s="63">
        <v>223.994013346</v>
      </c>
      <c r="D74" s="63">
        <v>278.880296165</v>
      </c>
      <c r="E74" s="63">
        <v>168.45699999999999</v>
      </c>
      <c r="F74" s="63">
        <f>566.58*0.246</f>
        <v>139.37868</v>
      </c>
      <c r="G74" s="63">
        <v>124.785</v>
      </c>
      <c r="H74" s="88">
        <v>126.74100000000001</v>
      </c>
      <c r="I74" s="88">
        <v>127.104</v>
      </c>
      <c r="J74" s="10">
        <v>122</v>
      </c>
      <c r="K74" s="56">
        <v>116.029</v>
      </c>
      <c r="L74" s="88">
        <f>SUM('[8]Notes#3'!$F$543:$P$543)/1000</f>
        <v>0</v>
      </c>
      <c r="N74" s="64"/>
      <c r="O74" s="64"/>
    </row>
    <row r="75" spans="2:23" ht="13.5" customHeight="1">
      <c r="B75" s="10" t="s">
        <v>27</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234</v>
      </c>
      <c r="H77" s="50" t="s">
        <v>238</v>
      </c>
      <c r="I77" s="50" t="s">
        <v>266</v>
      </c>
      <c r="J77" s="50" t="s">
        <v>296</v>
      </c>
      <c r="K77" s="50" t="s">
        <v>297</v>
      </c>
      <c r="L77" s="50" t="s">
        <v>298</v>
      </c>
      <c r="N77" s="85"/>
      <c r="O77" s="85"/>
    </row>
    <row r="78" spans="2:23" ht="13.5" customHeight="1">
      <c r="B78" s="10" t="s">
        <v>209</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210</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35</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234</v>
      </c>
      <c r="H87" s="50" t="s">
        <v>238</v>
      </c>
      <c r="I87" s="50" t="s">
        <v>266</v>
      </c>
      <c r="J87" s="50" t="s">
        <v>296</v>
      </c>
      <c r="K87" s="50" t="s">
        <v>297</v>
      </c>
      <c r="L87" s="50" t="s">
        <v>298</v>
      </c>
    </row>
    <row r="88" spans="2:23" ht="13.5" customHeight="1">
      <c r="B88" s="10" t="s">
        <v>29</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90</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234</v>
      </c>
      <c r="H92" s="50" t="s">
        <v>238</v>
      </c>
      <c r="I92" s="50" t="s">
        <v>266</v>
      </c>
      <c r="J92" s="50" t="s">
        <v>296</v>
      </c>
      <c r="K92" s="50" t="s">
        <v>297</v>
      </c>
      <c r="L92" s="50" t="s">
        <v>298</v>
      </c>
      <c r="V92" s="10">
        <v>30</v>
      </c>
      <c r="W92" s="10">
        <v>62</v>
      </c>
    </row>
    <row r="93" spans="2:23" ht="13.5" customHeight="1">
      <c r="B93" s="10" t="s">
        <v>29</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90</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234</v>
      </c>
      <c r="H98" s="50" t="s">
        <v>238</v>
      </c>
      <c r="I98" s="50" t="s">
        <v>266</v>
      </c>
      <c r="J98" s="50" t="s">
        <v>296</v>
      </c>
      <c r="K98" s="50" t="s">
        <v>297</v>
      </c>
      <c r="L98" s="50" t="s">
        <v>298</v>
      </c>
    </row>
    <row r="99" spans="2:12" ht="13.5" customHeight="1">
      <c r="B99" s="10" t="s">
        <v>247</v>
      </c>
      <c r="D99" s="10">
        <v>75</v>
      </c>
      <c r="E99" s="10">
        <v>196</v>
      </c>
      <c r="F99" s="10">
        <v>195</v>
      </c>
      <c r="G99" s="88">
        <v>201.38300000000001</v>
      </c>
      <c r="H99" s="88">
        <v>207.31299999999999</v>
      </c>
      <c r="I99" s="88">
        <v>212.01400000000001</v>
      </c>
      <c r="J99" s="88">
        <v>266.16800000000001</v>
      </c>
      <c r="K99" s="88">
        <v>267.791</v>
      </c>
      <c r="L99" s="88" t="e">
        <f>+[7]!LTCu_17/1000</f>
        <v>#NAME?</v>
      </c>
    </row>
    <row r="100" spans="2:12" ht="13.5" customHeight="1">
      <c r="I100" s="10"/>
    </row>
    <row r="101" spans="2:12" ht="13.5" customHeight="1">
      <c r="B101" s="14" t="s">
        <v>248</v>
      </c>
      <c r="C101" s="14">
        <v>2009</v>
      </c>
      <c r="D101" s="14">
        <v>2010</v>
      </c>
      <c r="E101" s="14">
        <v>2011</v>
      </c>
      <c r="F101" s="14">
        <v>2012</v>
      </c>
      <c r="G101" s="50" t="s">
        <v>234</v>
      </c>
      <c r="H101" s="50" t="s">
        <v>238</v>
      </c>
      <c r="I101" s="50" t="s">
        <v>266</v>
      </c>
    </row>
    <row r="102" spans="2:12" ht="13.5" customHeight="1">
      <c r="B102" s="10" t="s">
        <v>249</v>
      </c>
      <c r="F102" s="10">
        <v>60</v>
      </c>
      <c r="G102" s="10">
        <v>61</v>
      </c>
      <c r="I102" s="10"/>
    </row>
    <row r="103" spans="2:12" ht="13.5" customHeight="1">
      <c r="B103" s="10" t="s">
        <v>250</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312">
        <v>2011</v>
      </c>
      <c r="F119" s="312"/>
      <c r="G119" s="312"/>
      <c r="H119" s="312"/>
      <c r="I119" s="313">
        <v>2012</v>
      </c>
      <c r="J119" s="313"/>
      <c r="K119" s="313"/>
      <c r="L119" s="313"/>
      <c r="M119" s="312">
        <v>2013</v>
      </c>
      <c r="N119" s="312"/>
      <c r="O119" s="312"/>
      <c r="P119" s="312"/>
    </row>
    <row r="120" spans="2:18" ht="13.5" customHeight="1">
      <c r="B120" s="14" t="s">
        <v>165</v>
      </c>
      <c r="C120" s="53">
        <v>2009</v>
      </c>
      <c r="D120" s="181">
        <v>2010</v>
      </c>
      <c r="E120" s="50" t="s">
        <v>114</v>
      </c>
      <c r="F120" s="50" t="s">
        <v>115</v>
      </c>
      <c r="G120" s="50" t="s">
        <v>116</v>
      </c>
      <c r="H120" s="181" t="s">
        <v>117</v>
      </c>
      <c r="I120" s="50" t="s">
        <v>114</v>
      </c>
      <c r="J120" s="50" t="s">
        <v>115</v>
      </c>
      <c r="K120" s="50" t="s">
        <v>116</v>
      </c>
      <c r="L120" s="181" t="s">
        <v>117</v>
      </c>
      <c r="M120" s="61" t="s">
        <v>114</v>
      </c>
      <c r="N120" s="61" t="s">
        <v>115</v>
      </c>
      <c r="O120" s="50" t="s">
        <v>116</v>
      </c>
      <c r="P120" s="50" t="s">
        <v>117</v>
      </c>
      <c r="Q120" s="50" t="s">
        <v>114</v>
      </c>
      <c r="R120" s="50" t="s">
        <v>115</v>
      </c>
    </row>
    <row r="121" spans="2:18" ht="13.5" customHeight="1">
      <c r="B121" s="10" t="s">
        <v>162</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f>+[7]!Ind_Impaired</f>
        <v>#NAME?</v>
      </c>
    </row>
    <row r="122" spans="2:18" ht="13.5" customHeight="1">
      <c r="B122" s="10" t="s">
        <v>163</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f>+[7]!CreditQual_14</f>
        <v>#NAME?</v>
      </c>
    </row>
    <row r="123" spans="2:18" ht="13.5" customHeight="1">
      <c r="B123" s="14" t="s">
        <v>164</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24</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161</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267</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114</v>
      </c>
      <c r="F129" s="50" t="s">
        <v>115</v>
      </c>
      <c r="G129" s="50" t="s">
        <v>116</v>
      </c>
      <c r="H129" s="181" t="s">
        <v>117</v>
      </c>
      <c r="I129" s="50" t="s">
        <v>114</v>
      </c>
      <c r="J129" s="50" t="s">
        <v>115</v>
      </c>
      <c r="K129" s="50" t="s">
        <v>116</v>
      </c>
      <c r="L129" s="181" t="s">
        <v>117</v>
      </c>
      <c r="M129" s="61" t="str">
        <f>+M120</f>
        <v>Q1</v>
      </c>
      <c r="N129" s="61" t="s">
        <v>115</v>
      </c>
      <c r="O129" s="50" t="s">
        <v>116</v>
      </c>
      <c r="P129" s="50" t="s">
        <v>117</v>
      </c>
      <c r="Q129" s="50" t="s">
        <v>114</v>
      </c>
      <c r="R129" s="50" t="s">
        <v>115</v>
      </c>
    </row>
    <row r="130" spans="2:22" ht="13.5" customHeight="1">
      <c r="B130" s="10" t="s">
        <v>167</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24</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168</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114</v>
      </c>
      <c r="F135" s="50" t="s">
        <v>115</v>
      </c>
      <c r="G135" s="50" t="s">
        <v>116</v>
      </c>
      <c r="H135" s="181" t="s">
        <v>117</v>
      </c>
      <c r="I135" s="50" t="s">
        <v>114</v>
      </c>
      <c r="J135" s="50" t="s">
        <v>115</v>
      </c>
      <c r="K135" s="50" t="s">
        <v>116</v>
      </c>
      <c r="L135" s="181" t="s">
        <v>117</v>
      </c>
      <c r="M135" s="61" t="str">
        <f>+M120</f>
        <v>Q1</v>
      </c>
      <c r="N135" s="61" t="s">
        <v>115</v>
      </c>
      <c r="O135" s="50" t="s">
        <v>116</v>
      </c>
      <c r="P135" s="50" t="s">
        <v>117</v>
      </c>
      <c r="Q135" s="50" t="s">
        <v>114</v>
      </c>
      <c r="R135" s="50" t="s">
        <v>115</v>
      </c>
    </row>
    <row r="136" spans="2:22" ht="13.5" customHeight="1">
      <c r="B136" s="14" t="s">
        <v>160</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218</v>
      </c>
      <c r="I138" s="10"/>
      <c r="M138" s="11"/>
      <c r="T138" s="220"/>
      <c r="U138" s="220"/>
      <c r="V138" s="220"/>
    </row>
    <row r="139" spans="2:22" ht="13.5" customHeight="1">
      <c r="B139" s="10" t="s">
        <v>219</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301</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220</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226</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172</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171</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188</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224</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223</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27</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106</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160</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166</v>
      </c>
    </row>
    <row r="154" spans="2:22" ht="13.5" customHeight="1">
      <c r="B154" s="10" t="s">
        <v>219</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301</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220</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228</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269</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230</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229</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231</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225</v>
      </c>
      <c r="C162" s="51"/>
      <c r="D162" s="51"/>
      <c r="E162" s="51"/>
      <c r="F162" s="51"/>
      <c r="G162" s="51"/>
      <c r="H162" s="51"/>
      <c r="I162" s="51"/>
      <c r="J162" s="51"/>
      <c r="K162" s="51"/>
      <c r="L162" s="184"/>
      <c r="M162" s="184"/>
      <c r="N162" s="184"/>
      <c r="P162" s="184"/>
    </row>
    <row r="163" spans="1:19" ht="13.5" customHeight="1">
      <c r="B163" s="10" t="s">
        <v>223</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27</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169</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114</v>
      </c>
      <c r="F168" s="50" t="s">
        <v>115</v>
      </c>
      <c r="G168" s="50" t="s">
        <v>116</v>
      </c>
      <c r="H168" s="50">
        <v>2011</v>
      </c>
      <c r="I168" s="61" t="s">
        <v>114</v>
      </c>
      <c r="J168" s="50" t="s">
        <v>115</v>
      </c>
      <c r="K168" s="50" t="s">
        <v>116</v>
      </c>
      <c r="L168" s="50">
        <v>2012</v>
      </c>
      <c r="M168" s="50" t="s">
        <v>114</v>
      </c>
      <c r="N168" s="61" t="s">
        <v>115</v>
      </c>
      <c r="O168" s="50" t="s">
        <v>116</v>
      </c>
      <c r="P168" s="50" t="s">
        <v>117</v>
      </c>
      <c r="Q168" s="50" t="s">
        <v>114</v>
      </c>
      <c r="R168" s="50" t="s">
        <v>115</v>
      </c>
    </row>
    <row r="169" spans="1:19" ht="13.5" customHeight="1">
      <c r="B169" s="10" t="s">
        <v>227</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252</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160</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291</v>
      </c>
      <c r="G173" s="50" t="s">
        <v>292</v>
      </c>
      <c r="H173" s="50" t="s">
        <v>293</v>
      </c>
      <c r="I173" s="50" t="s">
        <v>294</v>
      </c>
      <c r="J173" s="50" t="s">
        <v>295</v>
      </c>
      <c r="K173" s="50" t="s">
        <v>290</v>
      </c>
      <c r="N173" s="14">
        <v>2010</v>
      </c>
      <c r="O173" s="14">
        <v>2011</v>
      </c>
      <c r="P173" s="14">
        <v>2012</v>
      </c>
      <c r="Q173" s="14">
        <v>2013</v>
      </c>
      <c r="R173" s="50" t="s">
        <v>295</v>
      </c>
      <c r="S173" s="50" t="s">
        <v>290</v>
      </c>
    </row>
    <row r="174" spans="1:19" ht="13.5" customHeight="1">
      <c r="C174" s="50">
        <v>2010</v>
      </c>
      <c r="D174" s="50">
        <f>H168</f>
        <v>2011</v>
      </c>
      <c r="E174" s="50">
        <f>L168</f>
        <v>2012</v>
      </c>
      <c r="F174" s="50" t="s">
        <v>234</v>
      </c>
      <c r="G174" s="50" t="s">
        <v>238</v>
      </c>
      <c r="H174" s="50" t="s">
        <v>266</v>
      </c>
      <c r="I174" s="50" t="s">
        <v>296</v>
      </c>
      <c r="J174" s="50" t="s">
        <v>297</v>
      </c>
      <c r="K174" s="50" t="s">
        <v>298</v>
      </c>
      <c r="N174" s="14">
        <v>2010</v>
      </c>
      <c r="O174" s="14">
        <v>2011</v>
      </c>
      <c r="P174" s="14">
        <v>2012</v>
      </c>
      <c r="Q174" s="14">
        <v>2013</v>
      </c>
      <c r="R174" s="50" t="s">
        <v>297</v>
      </c>
      <c r="S174" s="50" t="s">
        <v>298</v>
      </c>
    </row>
    <row r="175" spans="1:19" ht="13.5" customHeight="1">
      <c r="A175" s="10" t="s">
        <v>302</v>
      </c>
      <c r="B175" s="10" t="s">
        <v>253</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303</v>
      </c>
      <c r="B176" s="10" t="s">
        <v>252</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160</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314" t="s">
        <v>160</v>
      </c>
      <c r="D194" s="314"/>
      <c r="E194" s="314"/>
      <c r="F194" s="314"/>
      <c r="G194" s="314"/>
      <c r="H194" s="311" t="s">
        <v>185</v>
      </c>
      <c r="I194" s="311"/>
      <c r="J194" s="311"/>
      <c r="K194" s="311"/>
      <c r="M194" s="314" t="s">
        <v>199</v>
      </c>
      <c r="N194" s="314"/>
    </row>
    <row r="195" spans="2:19" ht="12.75" customHeight="1">
      <c r="B195" s="119"/>
      <c r="C195" s="309" t="s">
        <v>149</v>
      </c>
      <c r="D195" s="310"/>
      <c r="E195" s="309" t="s">
        <v>217</v>
      </c>
      <c r="F195" s="310"/>
      <c r="G195" s="122" t="s">
        <v>177</v>
      </c>
      <c r="H195" s="123" t="s">
        <v>179</v>
      </c>
      <c r="I195" s="128" t="s">
        <v>180</v>
      </c>
      <c r="J195" s="136" t="s">
        <v>191</v>
      </c>
      <c r="K195" s="137" t="s">
        <v>193</v>
      </c>
      <c r="L195" s="137" t="s">
        <v>195</v>
      </c>
      <c r="M195" s="138" t="s">
        <v>13</v>
      </c>
      <c r="N195" s="119"/>
      <c r="O195" s="119"/>
      <c r="P195" s="128" t="s">
        <v>186</v>
      </c>
      <c r="Q195" s="128" t="s">
        <v>200</v>
      </c>
    </row>
    <row r="196" spans="2:19" ht="12.75" customHeight="1">
      <c r="B196" s="120" t="s">
        <v>28</v>
      </c>
      <c r="C196" s="126" t="s">
        <v>212</v>
      </c>
      <c r="D196" s="127" t="s">
        <v>213</v>
      </c>
      <c r="E196" s="126" t="s">
        <v>212</v>
      </c>
      <c r="F196" s="127" t="s">
        <v>213</v>
      </c>
      <c r="G196" s="126" t="s">
        <v>178</v>
      </c>
      <c r="H196" s="127" t="s">
        <v>181</v>
      </c>
      <c r="I196" s="129" t="s">
        <v>176</v>
      </c>
      <c r="J196" s="126" t="s">
        <v>192</v>
      </c>
      <c r="K196" s="130" t="s">
        <v>194</v>
      </c>
      <c r="L196" s="131" t="s">
        <v>12</v>
      </c>
      <c r="M196" s="127" t="s">
        <v>196</v>
      </c>
      <c r="N196" s="129" t="s">
        <v>27</v>
      </c>
      <c r="O196" s="129" t="s">
        <v>27</v>
      </c>
      <c r="P196" s="129" t="s">
        <v>187</v>
      </c>
      <c r="Q196" s="129" t="s">
        <v>201</v>
      </c>
    </row>
    <row r="197" spans="2:19" ht="12.75" customHeight="1">
      <c r="B197" s="119" t="s">
        <v>29</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183</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173</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182</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214</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215</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216</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174</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175</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204</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184</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27</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304</v>
      </c>
    </row>
    <row r="212" spans="1:9" ht="13.5" customHeight="1">
      <c r="A212" s="10" t="s">
        <v>305</v>
      </c>
      <c r="B212" s="10" t="s">
        <v>189</v>
      </c>
      <c r="C212" s="241" t="e">
        <f>(J208/$Q$131)*100</f>
        <v>#REF!</v>
      </c>
    </row>
    <row r="213" spans="1:9" ht="13.5" customHeight="1">
      <c r="A213" s="10" t="s">
        <v>306</v>
      </c>
      <c r="B213" s="10" t="s">
        <v>190</v>
      </c>
      <c r="C213" s="241" t="e">
        <f>(K208/$Q$131)*100</f>
        <v>#REF!</v>
      </c>
    </row>
    <row r="214" spans="1:9" ht="13.5" customHeight="1">
      <c r="A214" s="10" t="s">
        <v>307</v>
      </c>
      <c r="B214" s="10" t="s">
        <v>222</v>
      </c>
      <c r="C214" s="241" t="e">
        <f>(L208/$Q$131)*100</f>
        <v>#REF!</v>
      </c>
    </row>
    <row r="215" spans="1:9" ht="13.5" customHeight="1">
      <c r="A215" s="10" t="s">
        <v>308</v>
      </c>
      <c r="B215" s="10" t="s">
        <v>197</v>
      </c>
      <c r="C215" s="241" t="e">
        <f>(M208/$Q$131)*100</f>
        <v>#REF!</v>
      </c>
    </row>
    <row r="216" spans="1:9" ht="13.5" customHeight="1">
      <c r="A216" s="10" t="s">
        <v>309</v>
      </c>
      <c r="B216" s="10" t="s">
        <v>198</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310</v>
      </c>
      <c r="B219" s="40" t="s">
        <v>254</v>
      </c>
      <c r="C219" s="242" t="e">
        <f>SUM(Q154:Q158)</f>
        <v>#REF!</v>
      </c>
      <c r="D219" s="185"/>
    </row>
    <row r="220" spans="1:9" ht="13.5" customHeight="1">
      <c r="A220" s="10" t="s">
        <v>311</v>
      </c>
      <c r="B220" s="40" t="s">
        <v>255</v>
      </c>
      <c r="C220" s="242" t="e">
        <f>Q159</f>
        <v>#REF!</v>
      </c>
      <c r="D220" s="185"/>
    </row>
    <row r="221" spans="1:9" ht="13.5" customHeight="1">
      <c r="A221" s="10" t="s">
        <v>312</v>
      </c>
      <c r="B221" s="40" t="s">
        <v>261</v>
      </c>
      <c r="C221" s="242" t="e">
        <f>Q160</f>
        <v>#REF!</v>
      </c>
      <c r="D221" s="185"/>
    </row>
    <row r="222" spans="1:9" ht="13.5" customHeight="1">
      <c r="A222" s="10" t="s">
        <v>313</v>
      </c>
      <c r="B222" s="40" t="s">
        <v>221</v>
      </c>
      <c r="C222" s="242" t="e">
        <f>Q161</f>
        <v>#REF!</v>
      </c>
      <c r="D222" s="185"/>
    </row>
    <row r="223" spans="1:9" ht="13.5" customHeight="1">
      <c r="A223" s="10" t="s">
        <v>314</v>
      </c>
      <c r="B223" s="10" t="s">
        <v>315</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309" t="s">
        <v>149</v>
      </c>
      <c r="D228" s="310"/>
      <c r="E228" s="309" t="s">
        <v>217</v>
      </c>
      <c r="F228" s="310"/>
      <c r="G228" s="122" t="s">
        <v>177</v>
      </c>
      <c r="H228" s="123" t="s">
        <v>179</v>
      </c>
      <c r="I228" s="128" t="s">
        <v>180</v>
      </c>
      <c r="J228" s="136" t="s">
        <v>191</v>
      </c>
      <c r="K228" s="137" t="s">
        <v>193</v>
      </c>
      <c r="L228" s="137" t="s">
        <v>195</v>
      </c>
      <c r="M228" s="138" t="s">
        <v>13</v>
      </c>
      <c r="N228" s="119"/>
      <c r="O228" s="119"/>
      <c r="P228" s="128" t="s">
        <v>186</v>
      </c>
      <c r="Q228" s="128" t="s">
        <v>200</v>
      </c>
    </row>
    <row r="229" spans="2:19" ht="13.5" customHeight="1">
      <c r="B229" s="120" t="s">
        <v>28</v>
      </c>
      <c r="C229" s="126" t="s">
        <v>212</v>
      </c>
      <c r="D229" s="127" t="s">
        <v>213</v>
      </c>
      <c r="E229" s="126" t="s">
        <v>212</v>
      </c>
      <c r="F229" s="127" t="s">
        <v>213</v>
      </c>
      <c r="G229" s="126" t="s">
        <v>178</v>
      </c>
      <c r="H229" s="127" t="s">
        <v>181</v>
      </c>
      <c r="I229" s="129" t="s">
        <v>176</v>
      </c>
      <c r="J229" s="126" t="s">
        <v>192</v>
      </c>
      <c r="K229" s="130" t="s">
        <v>194</v>
      </c>
      <c r="L229" s="131" t="s">
        <v>12</v>
      </c>
      <c r="M229" s="127" t="s">
        <v>196</v>
      </c>
      <c r="N229" s="129" t="s">
        <v>27</v>
      </c>
      <c r="O229" s="129" t="s">
        <v>27</v>
      </c>
      <c r="P229" s="129" t="s">
        <v>187</v>
      </c>
      <c r="Q229" s="129" t="s">
        <v>201</v>
      </c>
    </row>
    <row r="230" spans="2:19" ht="13.5" customHeight="1">
      <c r="B230" s="119" t="s">
        <v>29</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183</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173</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182</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214</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215</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216</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174</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175</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204</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184</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27</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189</v>
      </c>
      <c r="C245" s="56">
        <f>J241</f>
        <v>44426.877751307999</v>
      </c>
      <c r="D245" s="54" t="e">
        <f>(C245/$L$131)*100</f>
        <v>#REF!</v>
      </c>
    </row>
    <row r="246" spans="2:17" ht="13.5" customHeight="1">
      <c r="B246" s="10" t="s">
        <v>190</v>
      </c>
      <c r="C246" s="56">
        <f>K241</f>
        <v>10091.086695087211</v>
      </c>
      <c r="D246" s="54" t="e">
        <f>(C246/$L$131)*100</f>
        <v>#REF!</v>
      </c>
    </row>
    <row r="247" spans="2:17" ht="13.5" customHeight="1">
      <c r="B247" s="10" t="s">
        <v>222</v>
      </c>
      <c r="C247" s="56">
        <f>L241</f>
        <v>4956.7161358784006</v>
      </c>
      <c r="D247" s="54" t="e">
        <f>(C247/$L$131)*100</f>
        <v>#REF!</v>
      </c>
    </row>
    <row r="248" spans="2:17" ht="13.5" customHeight="1">
      <c r="B248" s="10" t="s">
        <v>197</v>
      </c>
      <c r="C248" s="56">
        <f>M241</f>
        <v>1263.6356080677999</v>
      </c>
      <c r="D248" s="54" t="e">
        <f>(C248/$L$131)*100</f>
        <v>#REF!</v>
      </c>
    </row>
    <row r="249" spans="2:17" ht="13.5" customHeight="1">
      <c r="B249" s="10" t="s">
        <v>198</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E119:H119"/>
    <mergeCell ref="I119:L119"/>
    <mergeCell ref="M119:P119"/>
    <mergeCell ref="M194:N194"/>
    <mergeCell ref="C194:G194"/>
    <mergeCell ref="C228:D228"/>
    <mergeCell ref="E228:F228"/>
    <mergeCell ref="C195:D195"/>
    <mergeCell ref="E195:F195"/>
    <mergeCell ref="H194:K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76"/>
  <sheetViews>
    <sheetView zoomScaleNormal="100" zoomScaleSheetLayoutView="100" workbookViewId="0"/>
  </sheetViews>
  <sheetFormatPr defaultRowHeight="15"/>
  <cols>
    <col min="1" max="1" width="44.85546875" style="251" customWidth="1"/>
    <col min="2" max="6" width="9" style="251" customWidth="1"/>
    <col min="7" max="7" width="40.28515625" style="251" customWidth="1"/>
    <col min="8" max="16384" width="9.140625" style="251"/>
  </cols>
  <sheetData>
    <row r="1" spans="1:7" ht="27.75" customHeight="1">
      <c r="A1" s="256" t="s">
        <v>354</v>
      </c>
      <c r="B1" s="257">
        <v>0</v>
      </c>
      <c r="C1" s="257">
        <v>3</v>
      </c>
      <c r="D1" s="257">
        <v>7</v>
      </c>
      <c r="E1" s="257">
        <v>11</v>
      </c>
      <c r="F1" s="257">
        <v>15</v>
      </c>
      <c r="G1" s="245"/>
    </row>
    <row r="2" spans="1:7" ht="15.75" thickBot="1">
      <c r="A2" s="249" t="s">
        <v>324</v>
      </c>
      <c r="B2" s="250" t="s">
        <v>287</v>
      </c>
      <c r="C2" s="250">
        <v>2015</v>
      </c>
      <c r="D2" s="250">
        <v>2014</v>
      </c>
      <c r="E2" s="250">
        <v>2013</v>
      </c>
      <c r="F2" s="250">
        <v>2012</v>
      </c>
      <c r="G2" s="245"/>
    </row>
    <row r="3" spans="1:7" ht="15.75" thickTop="1">
      <c r="A3" s="274"/>
      <c r="B3" s="275"/>
      <c r="C3" s="275"/>
      <c r="D3" s="275"/>
      <c r="E3" s="275"/>
      <c r="F3" s="275"/>
      <c r="G3" s="245"/>
    </row>
    <row r="4" spans="1:7">
      <c r="A4" s="252" t="s">
        <v>118</v>
      </c>
      <c r="B4" s="254"/>
      <c r="C4" s="254"/>
      <c r="D4" s="254"/>
      <c r="E4" s="254"/>
      <c r="F4" s="254"/>
      <c r="G4" s="245"/>
    </row>
    <row r="5" spans="1:7">
      <c r="A5" s="276" t="s">
        <v>128</v>
      </c>
      <c r="B5" s="264">
        <v>0.1119255078906287</v>
      </c>
      <c r="C5" s="264">
        <v>0.28083218561885598</v>
      </c>
      <c r="D5" s="264">
        <v>0.18585555051975691</v>
      </c>
      <c r="E5" s="264">
        <v>9.2283211523916608E-2</v>
      </c>
      <c r="F5" s="264">
        <v>0.13798861529201226</v>
      </c>
      <c r="G5" s="245"/>
    </row>
    <row r="6" spans="1:7">
      <c r="A6" s="276" t="s">
        <v>129</v>
      </c>
      <c r="B6" s="264">
        <v>2.2379042682932653E-2</v>
      </c>
      <c r="C6" s="264">
        <v>5.0347734943568832E-2</v>
      </c>
      <c r="D6" s="264">
        <v>3.0440341112502364E-2</v>
      </c>
      <c r="E6" s="264">
        <v>1.3719272223112183E-2</v>
      </c>
      <c r="F6" s="264">
        <v>1.9170666362741468E-2</v>
      </c>
      <c r="G6" s="245"/>
    </row>
    <row r="7" spans="1:7">
      <c r="A7" s="276" t="s">
        <v>346</v>
      </c>
      <c r="B7" s="264">
        <v>3.0219621479936756E-2</v>
      </c>
      <c r="C7" s="264">
        <v>6.7157145313694711E-2</v>
      </c>
      <c r="D7" s="264">
        <v>4.0049255191697206E-2</v>
      </c>
      <c r="E7" s="264">
        <v>1.8596526625784385E-2</v>
      </c>
      <c r="F7" s="264">
        <v>2.5167240563170126E-2</v>
      </c>
      <c r="G7" s="245"/>
    </row>
    <row r="8" spans="1:7">
      <c r="A8" s="276" t="s">
        <v>347</v>
      </c>
      <c r="B8" s="263">
        <v>8.3794608434134208</v>
      </c>
      <c r="C8" s="263">
        <v>20.984000000000002</v>
      </c>
      <c r="D8" s="263">
        <v>14.231984650535136</v>
      </c>
      <c r="E8" s="263">
        <v>6.5095000000000001</v>
      </c>
      <c r="F8" s="263">
        <v>8.3109999999999999</v>
      </c>
      <c r="G8" s="245"/>
    </row>
    <row r="9" spans="1:7">
      <c r="A9" s="276" t="s">
        <v>336</v>
      </c>
      <c r="B9" s="263">
        <v>8.0956988574187712</v>
      </c>
      <c r="C9" s="263">
        <v>20.804000000000002</v>
      </c>
      <c r="D9" s="263">
        <v>10.815546039441909</v>
      </c>
      <c r="E9" s="263">
        <v>6.3100000000000005</v>
      </c>
      <c r="F9" s="263">
        <v>7.5075000000000003</v>
      </c>
      <c r="G9" s="245"/>
    </row>
    <row r="10" spans="1:7">
      <c r="A10" s="246"/>
      <c r="B10" s="258"/>
      <c r="C10" s="258"/>
      <c r="D10" s="258"/>
      <c r="E10" s="258"/>
      <c r="F10" s="258"/>
      <c r="G10" s="245"/>
    </row>
    <row r="11" spans="1:7">
      <c r="A11" s="252" t="s">
        <v>9</v>
      </c>
      <c r="B11" s="258"/>
      <c r="C11" s="258"/>
      <c r="D11" s="258"/>
      <c r="E11" s="258"/>
      <c r="F11" s="258"/>
      <c r="G11" s="245"/>
    </row>
    <row r="12" spans="1:7" s="244" customFormat="1">
      <c r="A12" s="276" t="s">
        <v>387</v>
      </c>
      <c r="B12" s="264">
        <v>3.1121144487287478E-2</v>
      </c>
      <c r="C12" s="264">
        <v>3.0069122942367927E-2</v>
      </c>
      <c r="D12" s="264">
        <v>2.8382376405917387E-2</v>
      </c>
      <c r="E12" s="264">
        <v>2.9000000000000001E-2</v>
      </c>
      <c r="F12" s="264">
        <v>3.3643973821611821E-2</v>
      </c>
      <c r="G12" s="245"/>
    </row>
    <row r="13" spans="1:7">
      <c r="A13" s="276" t="s">
        <v>348</v>
      </c>
      <c r="B13" s="264">
        <v>2.8600413955469351E-2</v>
      </c>
      <c r="C13" s="264">
        <v>2.7356443859267065E-2</v>
      </c>
      <c r="D13" s="264">
        <v>2.5783006180968956E-2</v>
      </c>
      <c r="E13" s="264">
        <v>2.5796866544213218E-2</v>
      </c>
      <c r="F13" s="264">
        <v>3.0507166183016472E-2</v>
      </c>
      <c r="G13" s="245"/>
    </row>
    <row r="14" spans="1:7">
      <c r="A14" s="265"/>
      <c r="B14" s="264"/>
      <c r="C14" s="264"/>
      <c r="D14" s="264"/>
      <c r="E14" s="264"/>
      <c r="F14" s="264"/>
      <c r="G14" s="245"/>
    </row>
    <row r="15" spans="1:7">
      <c r="A15" s="252" t="s">
        <v>424</v>
      </c>
      <c r="B15" s="264"/>
      <c r="C15" s="264"/>
      <c r="D15" s="264"/>
      <c r="E15" s="264"/>
      <c r="F15" s="264"/>
      <c r="G15" s="245"/>
    </row>
    <row r="16" spans="1:7">
      <c r="A16" s="276" t="s">
        <v>130</v>
      </c>
      <c r="B16" s="264">
        <v>0.56670253497159728</v>
      </c>
      <c r="C16" s="264">
        <v>0.3257735055572244</v>
      </c>
      <c r="D16" s="264">
        <v>0.50084270183171897</v>
      </c>
      <c r="E16" s="264">
        <v>0.57262334265355819</v>
      </c>
      <c r="F16" s="264">
        <v>0.49832330006868408</v>
      </c>
      <c r="G16" s="245"/>
    </row>
    <row r="17" spans="1:7">
      <c r="A17" s="276" t="s">
        <v>131</v>
      </c>
      <c r="B17" s="264">
        <v>2.9364146277170919E-2</v>
      </c>
      <c r="C17" s="264">
        <v>2.8577713674412916E-2</v>
      </c>
      <c r="D17" s="264">
        <v>2.8787120278520335E-2</v>
      </c>
      <c r="E17" s="264">
        <v>2.7525364992871067E-2</v>
      </c>
      <c r="F17" s="264">
        <v>2.7726430454743583E-2</v>
      </c>
      <c r="G17" s="245"/>
    </row>
    <row r="18" spans="1:7">
      <c r="A18" s="276" t="s">
        <v>406</v>
      </c>
      <c r="B18" s="272">
        <v>1189</v>
      </c>
      <c r="C18" s="272">
        <v>1147</v>
      </c>
      <c r="D18" s="272">
        <v>1139</v>
      </c>
      <c r="E18" s="272">
        <v>1145</v>
      </c>
      <c r="F18" s="272">
        <v>1190</v>
      </c>
      <c r="G18" s="245"/>
    </row>
    <row r="19" spans="1:7">
      <c r="A19" s="246"/>
      <c r="B19" s="264"/>
      <c r="C19" s="264"/>
      <c r="D19" s="264"/>
      <c r="E19" s="264"/>
      <c r="F19" s="264"/>
      <c r="G19" s="245"/>
    </row>
    <row r="20" spans="1:7">
      <c r="A20" s="252" t="s">
        <v>120</v>
      </c>
      <c r="B20" s="264"/>
      <c r="C20" s="264"/>
      <c r="D20" s="264"/>
      <c r="E20" s="264"/>
      <c r="F20" s="264"/>
      <c r="G20" s="245"/>
    </row>
    <row r="21" spans="1:7">
      <c r="A21" s="276" t="s">
        <v>160</v>
      </c>
      <c r="B21" s="264">
        <v>1.9503941910862341E-2</v>
      </c>
      <c r="C21" s="264">
        <v>2.5319305658822001E-2</v>
      </c>
      <c r="D21" s="264">
        <v>4.385427485034149E-2</v>
      </c>
      <c r="E21" s="264">
        <v>6.2533146355386399E-2</v>
      </c>
      <c r="F21" s="264">
        <v>0.12454961035985952</v>
      </c>
      <c r="G21" s="245"/>
    </row>
    <row r="22" spans="1:7">
      <c r="A22" s="276" t="s">
        <v>388</v>
      </c>
      <c r="B22" s="264">
        <v>1.4E-2</v>
      </c>
      <c r="C22" s="264">
        <v>2.1000000000000001E-2</v>
      </c>
      <c r="D22" s="264">
        <v>3.5999999999999997E-2</v>
      </c>
      <c r="E22" s="264">
        <v>4.4999999999999998E-2</v>
      </c>
      <c r="F22" s="264">
        <v>0.06</v>
      </c>
      <c r="G22" s="245"/>
    </row>
    <row r="23" spans="1:7">
      <c r="A23" s="276" t="s">
        <v>319</v>
      </c>
      <c r="B23" s="264">
        <v>0.78133989401968207</v>
      </c>
      <c r="C23" s="264">
        <v>0.75809973973135492</v>
      </c>
      <c r="D23" s="264">
        <v>0.62904230616752566</v>
      </c>
      <c r="E23" s="264">
        <v>0.58244280117758873</v>
      </c>
      <c r="F23" s="264">
        <v>0.53026673055422457</v>
      </c>
      <c r="G23" s="245"/>
    </row>
    <row r="24" spans="1:7">
      <c r="A24" s="276" t="s">
        <v>318</v>
      </c>
      <c r="B24" s="264">
        <v>3.5869934152467586E-2</v>
      </c>
      <c r="C24" s="264">
        <v>4.7367757276201621E-2</v>
      </c>
      <c r="D24" s="264">
        <v>5.2729341428234398E-2</v>
      </c>
      <c r="E24" s="264">
        <v>6.5273112422454233E-2</v>
      </c>
      <c r="F24" s="264">
        <v>0.17083219645293315</v>
      </c>
      <c r="G24" s="245"/>
    </row>
    <row r="25" spans="1:7">
      <c r="A25" s="276" t="s">
        <v>121</v>
      </c>
      <c r="B25" s="264">
        <v>5.7792410562758807E-2</v>
      </c>
      <c r="C25" s="264">
        <v>6.2115005009274596E-2</v>
      </c>
      <c r="D25" s="264">
        <v>7.1613296263225643E-2</v>
      </c>
      <c r="E25" s="264">
        <v>6.717506430624906E-2</v>
      </c>
      <c r="F25" s="264">
        <v>6.5317390257603719E-2</v>
      </c>
      <c r="G25" s="245"/>
    </row>
    <row r="26" spans="1:7">
      <c r="A26" s="276" t="s">
        <v>426</v>
      </c>
      <c r="B26" s="264">
        <v>0.73151506967555435</v>
      </c>
      <c r="C26" s="264">
        <v>0.79908655264680195</v>
      </c>
      <c r="D26" s="264">
        <v>0.7454042932064997</v>
      </c>
      <c r="E26" s="264">
        <v>0.76777173826612244</v>
      </c>
      <c r="F26" s="264">
        <v>0.73030005273822407</v>
      </c>
      <c r="G26" s="245"/>
    </row>
    <row r="27" spans="1:7">
      <c r="A27" s="246"/>
      <c r="B27" s="264"/>
      <c r="C27" s="264"/>
      <c r="D27" s="264"/>
      <c r="E27" s="264"/>
      <c r="F27" s="264"/>
      <c r="G27" s="245"/>
    </row>
    <row r="28" spans="1:7">
      <c r="A28" s="252" t="s">
        <v>124</v>
      </c>
      <c r="B28" s="262"/>
      <c r="C28" s="262"/>
      <c r="D28" s="262"/>
      <c r="E28" s="262"/>
      <c r="F28" s="262"/>
      <c r="G28" s="245"/>
    </row>
    <row r="29" spans="1:7">
      <c r="A29" s="276" t="s">
        <v>125</v>
      </c>
      <c r="B29" s="264">
        <v>0.19933503338534447</v>
      </c>
      <c r="C29" s="264">
        <v>0.19968930956556039</v>
      </c>
      <c r="D29" s="264">
        <v>0.17372359453180983</v>
      </c>
      <c r="E29" s="264">
        <v>0.15438752303775208</v>
      </c>
      <c r="F29" s="264">
        <v>0.14531101673744692</v>
      </c>
      <c r="G29" s="245"/>
    </row>
    <row r="30" spans="1:7">
      <c r="A30" s="265"/>
      <c r="B30" s="262"/>
      <c r="C30" s="262"/>
      <c r="D30" s="262"/>
      <c r="E30" s="262"/>
      <c r="F30" s="262"/>
      <c r="G30" s="245"/>
    </row>
    <row r="31" spans="1:7">
      <c r="A31" s="252" t="s">
        <v>119</v>
      </c>
      <c r="B31" s="262"/>
      <c r="C31" s="262"/>
      <c r="D31" s="262"/>
      <c r="E31" s="262"/>
      <c r="F31" s="262"/>
      <c r="G31" s="245"/>
    </row>
    <row r="32" spans="1:7">
      <c r="A32" s="276" t="s">
        <v>396</v>
      </c>
      <c r="B32" s="264">
        <v>1.9406833680108724</v>
      </c>
      <c r="C32" s="264">
        <v>1.3449343096017032</v>
      </c>
      <c r="D32" s="264">
        <v>1.74</v>
      </c>
      <c r="E32" s="264">
        <v>1.23</v>
      </c>
      <c r="F32" s="264" t="s">
        <v>112</v>
      </c>
      <c r="G32" s="245"/>
    </row>
    <row r="33" spans="1:7">
      <c r="A33" s="276" t="s">
        <v>43</v>
      </c>
      <c r="B33" s="264">
        <v>1.657465260878892</v>
      </c>
      <c r="C33" s="264">
        <v>1.4495665301964942</v>
      </c>
      <c r="D33" s="264">
        <v>1.4231803750695444</v>
      </c>
      <c r="E33" s="264">
        <v>1.35</v>
      </c>
      <c r="F33" s="264">
        <v>1.2628292134981713</v>
      </c>
      <c r="G33" s="245"/>
    </row>
    <row r="34" spans="1:7">
      <c r="A34" s="276" t="s">
        <v>241</v>
      </c>
      <c r="B34" s="264">
        <v>1.292870234584792</v>
      </c>
      <c r="C34" s="264">
        <v>1.1596960114563803</v>
      </c>
      <c r="D34" s="264">
        <v>1.1395193658755816</v>
      </c>
      <c r="E34" s="264">
        <v>1.064441182695802</v>
      </c>
      <c r="F34" s="264">
        <v>0.98425478076949657</v>
      </c>
      <c r="G34" s="245"/>
    </row>
    <row r="35" spans="1:7">
      <c r="A35" s="276" t="s">
        <v>122</v>
      </c>
      <c r="B35" s="264">
        <v>0.55944843950760559</v>
      </c>
      <c r="C35" s="264">
        <v>0.67395643371002711</v>
      </c>
      <c r="D35" s="264">
        <v>0.64363298900234556</v>
      </c>
      <c r="E35" s="264">
        <v>0.64081427562605253</v>
      </c>
      <c r="F35" s="264">
        <v>0.63107260401136456</v>
      </c>
      <c r="G35" s="245"/>
    </row>
    <row r="36" spans="1:7">
      <c r="A36" s="276" t="s">
        <v>123</v>
      </c>
      <c r="B36" s="264">
        <v>0.20397143242011026</v>
      </c>
      <c r="C36" s="264">
        <v>0.19535905572866558</v>
      </c>
      <c r="D36" s="264">
        <v>0.18257464512971119</v>
      </c>
      <c r="E36" s="264">
        <v>0.18129719159106961</v>
      </c>
      <c r="F36" s="264">
        <v>0.17579960055135163</v>
      </c>
      <c r="G36" s="245"/>
    </row>
    <row r="37" spans="1:7">
      <c r="A37" s="245"/>
      <c r="B37" s="262"/>
      <c r="C37" s="262"/>
      <c r="D37" s="262"/>
      <c r="E37" s="262"/>
      <c r="F37" s="262"/>
      <c r="G37" s="245"/>
    </row>
    <row r="38" spans="1:7">
      <c r="A38" s="252" t="s">
        <v>350</v>
      </c>
      <c r="B38" s="261"/>
      <c r="C38" s="261"/>
      <c r="D38" s="261"/>
      <c r="E38" s="261"/>
      <c r="F38" s="261"/>
      <c r="G38" s="245"/>
    </row>
    <row r="39" spans="1:7">
      <c r="A39" s="276" t="s">
        <v>102</v>
      </c>
      <c r="B39" s="264">
        <v>0.255</v>
      </c>
      <c r="C39" s="264">
        <v>0.23424981216990484</v>
      </c>
      <c r="D39" s="264">
        <v>0.21817215269895548</v>
      </c>
      <c r="E39" s="264">
        <v>0.19231728854244476</v>
      </c>
      <c r="F39" s="264">
        <v>0.19075813802235761</v>
      </c>
      <c r="G39" s="245"/>
    </row>
    <row r="40" spans="1:7">
      <c r="A40" s="276" t="s">
        <v>111</v>
      </c>
      <c r="B40" s="264">
        <v>6.0000000000000001E-3</v>
      </c>
      <c r="C40" s="264">
        <v>7.750187830095151E-3</v>
      </c>
      <c r="D40" s="264">
        <v>4.4827847301044527E-2</v>
      </c>
      <c r="E40" s="264">
        <v>4.3682711457555229E-2</v>
      </c>
      <c r="F40" s="264">
        <v>5.2241861977642384E-2</v>
      </c>
      <c r="G40" s="245"/>
    </row>
    <row r="41" spans="1:7">
      <c r="A41" s="276" t="s">
        <v>405</v>
      </c>
      <c r="B41" s="264">
        <v>0.26100000000000001</v>
      </c>
      <c r="C41" s="264">
        <v>0.24199999999999999</v>
      </c>
      <c r="D41" s="264">
        <v>0.26300000000000001</v>
      </c>
      <c r="E41" s="264">
        <v>0.23599999999999999</v>
      </c>
      <c r="F41" s="264">
        <v>0.24299999999999999</v>
      </c>
      <c r="G41" s="245"/>
    </row>
    <row r="42" spans="1:7">
      <c r="A42" s="276" t="s">
        <v>397</v>
      </c>
      <c r="B42" s="264">
        <v>0.17406640381747474</v>
      </c>
      <c r="C42" s="264">
        <v>0.16746585918578816</v>
      </c>
      <c r="D42" s="264">
        <v>0.15437919434088676</v>
      </c>
      <c r="E42" s="264">
        <v>0.14461534315236799</v>
      </c>
      <c r="F42" s="264" t="s">
        <v>112</v>
      </c>
      <c r="G42" s="245"/>
    </row>
    <row r="43" spans="1:7">
      <c r="A43" s="245"/>
      <c r="B43" s="245"/>
      <c r="C43" s="245"/>
      <c r="D43" s="245"/>
      <c r="E43" s="245"/>
      <c r="F43" s="245"/>
      <c r="G43" s="245"/>
    </row>
    <row r="44" spans="1:7">
      <c r="A44" s="279" t="s">
        <v>416</v>
      </c>
      <c r="B44" s="245"/>
      <c r="C44" s="245"/>
      <c r="D44" s="245"/>
      <c r="E44" s="245"/>
      <c r="F44" s="245"/>
      <c r="G44" s="245"/>
    </row>
    <row r="45" spans="1:7">
      <c r="A45" s="245"/>
      <c r="B45" s="245"/>
      <c r="C45" s="245"/>
      <c r="D45" s="245"/>
      <c r="E45" s="245"/>
      <c r="F45" s="245"/>
      <c r="G45" s="245"/>
    </row>
    <row r="46" spans="1:7">
      <c r="A46" s="245"/>
      <c r="B46" s="245"/>
      <c r="C46" s="245"/>
      <c r="D46" s="245"/>
      <c r="E46" s="245"/>
      <c r="F46" s="245"/>
      <c r="G46" s="245"/>
    </row>
    <row r="47" spans="1:7">
      <c r="A47" s="245"/>
      <c r="B47" s="245"/>
      <c r="C47" s="245"/>
      <c r="D47" s="245"/>
      <c r="E47" s="245"/>
      <c r="F47" s="245"/>
      <c r="G47" s="245"/>
    </row>
    <row r="48" spans="1:7">
      <c r="A48" s="245"/>
      <c r="B48" s="245"/>
      <c r="C48" s="245"/>
      <c r="D48" s="245"/>
      <c r="E48" s="245"/>
      <c r="F48" s="245"/>
      <c r="G48" s="245"/>
    </row>
    <row r="49" spans="1:7">
      <c r="A49" s="245"/>
      <c r="B49" s="245"/>
      <c r="C49" s="245"/>
      <c r="D49" s="245"/>
      <c r="E49" s="245"/>
      <c r="F49" s="245"/>
      <c r="G49" s="245"/>
    </row>
    <row r="50" spans="1:7">
      <c r="A50" s="245"/>
      <c r="B50" s="245"/>
      <c r="C50" s="245"/>
      <c r="D50" s="245"/>
      <c r="E50" s="245"/>
      <c r="F50" s="245"/>
      <c r="G50" s="245"/>
    </row>
    <row r="51" spans="1:7">
      <c r="A51" s="245"/>
      <c r="B51" s="245"/>
      <c r="C51" s="245"/>
      <c r="D51" s="245"/>
      <c r="E51" s="245"/>
      <c r="F51" s="245"/>
    </row>
    <row r="52" spans="1:7">
      <c r="A52" s="245"/>
      <c r="B52" s="245"/>
      <c r="C52" s="245"/>
      <c r="D52" s="245"/>
      <c r="E52" s="245"/>
      <c r="F52" s="245"/>
    </row>
    <row r="53" spans="1:7">
      <c r="A53" s="245"/>
      <c r="B53" s="245"/>
      <c r="C53" s="245"/>
      <c r="D53" s="245"/>
      <c r="E53" s="245"/>
      <c r="F53" s="245"/>
    </row>
    <row r="54" spans="1:7">
      <c r="A54" s="245"/>
      <c r="B54" s="245"/>
      <c r="C54" s="245"/>
      <c r="D54" s="245"/>
      <c r="E54" s="245"/>
      <c r="F54" s="245"/>
    </row>
    <row r="55" spans="1:7">
      <c r="A55" s="245"/>
      <c r="B55" s="245"/>
      <c r="C55" s="245"/>
      <c r="D55" s="245"/>
      <c r="E55" s="245"/>
      <c r="F55" s="245"/>
    </row>
    <row r="56" spans="1:7">
      <c r="A56" s="245"/>
      <c r="B56" s="245"/>
      <c r="C56" s="245"/>
      <c r="D56" s="245"/>
      <c r="E56" s="245"/>
      <c r="F56" s="245"/>
    </row>
    <row r="57" spans="1:7">
      <c r="A57" s="245"/>
      <c r="B57" s="245"/>
      <c r="C57" s="245"/>
      <c r="D57" s="245"/>
      <c r="E57" s="245"/>
      <c r="F57" s="245"/>
    </row>
    <row r="58" spans="1:7">
      <c r="A58" s="245"/>
      <c r="B58" s="245"/>
      <c r="C58" s="245"/>
      <c r="D58" s="245"/>
      <c r="E58" s="245"/>
      <c r="F58" s="245"/>
    </row>
    <row r="59" spans="1:7">
      <c r="A59" s="245"/>
      <c r="B59" s="245"/>
      <c r="C59" s="245"/>
      <c r="D59" s="245"/>
      <c r="E59" s="245"/>
      <c r="F59" s="245"/>
    </row>
    <row r="60" spans="1:7">
      <c r="A60" s="245"/>
      <c r="B60" s="245"/>
      <c r="C60" s="245"/>
      <c r="D60" s="245"/>
      <c r="E60" s="245"/>
      <c r="F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30. September 2016&amp;C&amp;8&amp;P&amp;R&amp;8______________________________________________________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91"/>
  <sheetViews>
    <sheetView zoomScaleNormal="100" workbookViewId="0"/>
  </sheetViews>
  <sheetFormatPr defaultRowHeight="15"/>
  <cols>
    <col min="1" max="1" width="45.7109375" style="251" customWidth="1"/>
    <col min="2" max="16384" width="9.140625" style="251"/>
  </cols>
  <sheetData>
    <row r="1" spans="1:6" ht="27.75" customHeight="1">
      <c r="A1" s="256" t="s">
        <v>339</v>
      </c>
      <c r="B1" s="257">
        <v>0</v>
      </c>
      <c r="C1" s="257">
        <v>4</v>
      </c>
      <c r="D1" s="257">
        <v>8</v>
      </c>
      <c r="E1" s="257">
        <v>12</v>
      </c>
      <c r="F1" s="257">
        <v>16</v>
      </c>
    </row>
    <row r="2" spans="1:6" ht="15.75" thickBot="1">
      <c r="A2" s="249" t="s">
        <v>324</v>
      </c>
      <c r="B2" s="250" t="s">
        <v>287</v>
      </c>
      <c r="C2" s="250" t="s">
        <v>286</v>
      </c>
      <c r="D2" s="250" t="s">
        <v>285</v>
      </c>
      <c r="E2" s="250" t="s">
        <v>262</v>
      </c>
      <c r="F2" s="250" t="s">
        <v>263</v>
      </c>
    </row>
    <row r="3" spans="1:6" ht="15.75" thickTop="1">
      <c r="A3" s="274"/>
      <c r="B3" s="275"/>
      <c r="C3" s="275"/>
      <c r="D3" s="275"/>
      <c r="E3" s="275"/>
      <c r="F3" s="275"/>
    </row>
    <row r="4" spans="1:6">
      <c r="A4" s="276" t="s">
        <v>83</v>
      </c>
      <c r="B4" s="280">
        <v>46246</v>
      </c>
      <c r="C4" s="254">
        <v>42808</v>
      </c>
      <c r="D4" s="254">
        <v>40036</v>
      </c>
      <c r="E4" s="254">
        <v>43363</v>
      </c>
      <c r="F4" s="254">
        <v>43463</v>
      </c>
    </row>
    <row r="5" spans="1:6">
      <c r="A5" s="276" t="s">
        <v>84</v>
      </c>
      <c r="B5" s="283">
        <v>-24188</v>
      </c>
      <c r="C5" s="283">
        <v>-22521</v>
      </c>
      <c r="D5" s="283">
        <v>-21727</v>
      </c>
      <c r="E5" s="283">
        <v>-25050</v>
      </c>
      <c r="F5" s="283">
        <v>-23329</v>
      </c>
    </row>
    <row r="6" spans="1:6">
      <c r="A6" s="252" t="s">
        <v>0</v>
      </c>
      <c r="B6" s="283">
        <v>22058</v>
      </c>
      <c r="C6" s="283">
        <v>20287</v>
      </c>
      <c r="D6" s="283">
        <v>18309</v>
      </c>
      <c r="E6" s="283">
        <v>18313</v>
      </c>
      <c r="F6" s="283">
        <v>20134</v>
      </c>
    </row>
    <row r="7" spans="1:6">
      <c r="A7" s="276" t="s">
        <v>326</v>
      </c>
      <c r="B7" s="254">
        <v>17436</v>
      </c>
      <c r="C7" s="254">
        <v>15609</v>
      </c>
      <c r="D7" s="254">
        <v>13679</v>
      </c>
      <c r="E7" s="254">
        <v>11881</v>
      </c>
      <c r="F7" s="254">
        <v>12089</v>
      </c>
    </row>
    <row r="8" spans="1:6">
      <c r="A8" s="276" t="s">
        <v>327</v>
      </c>
      <c r="B8" s="283">
        <v>-7223</v>
      </c>
      <c r="C8" s="283">
        <v>-4883</v>
      </c>
      <c r="D8" s="283">
        <v>-3560</v>
      </c>
      <c r="E8" s="283">
        <v>-3597</v>
      </c>
      <c r="F8" s="283">
        <v>-4035.642186</v>
      </c>
    </row>
    <row r="9" spans="1:6">
      <c r="A9" s="252" t="s">
        <v>325</v>
      </c>
      <c r="B9" s="283">
        <v>10213</v>
      </c>
      <c r="C9" s="283">
        <v>10726</v>
      </c>
      <c r="D9" s="283">
        <v>10119</v>
      </c>
      <c r="E9" s="283">
        <v>8284</v>
      </c>
      <c r="F9" s="283">
        <v>8053</v>
      </c>
    </row>
    <row r="10" spans="1:6">
      <c r="A10" s="276" t="s">
        <v>2</v>
      </c>
      <c r="B10" s="254">
        <v>4339</v>
      </c>
      <c r="C10" s="254">
        <v>10176</v>
      </c>
      <c r="D10" s="254">
        <v>5861</v>
      </c>
      <c r="E10" s="254">
        <v>954</v>
      </c>
      <c r="F10" s="254">
        <v>1050</v>
      </c>
    </row>
    <row r="11" spans="1:6">
      <c r="A11" s="276" t="s">
        <v>410</v>
      </c>
      <c r="B11" s="254">
        <v>710</v>
      </c>
      <c r="C11" s="254">
        <v>6956</v>
      </c>
      <c r="D11" s="254">
        <v>-27.016092</v>
      </c>
      <c r="E11" s="254">
        <v>454</v>
      </c>
      <c r="F11" s="254">
        <v>13</v>
      </c>
    </row>
    <row r="12" spans="1:6">
      <c r="A12" s="276" t="s">
        <v>10</v>
      </c>
      <c r="B12" s="283">
        <v>2642</v>
      </c>
      <c r="C12" s="283">
        <v>2232</v>
      </c>
      <c r="D12" s="283">
        <v>3988.0160919999998</v>
      </c>
      <c r="E12" s="283">
        <v>3581</v>
      </c>
      <c r="F12" s="283">
        <v>4630</v>
      </c>
    </row>
    <row r="13" spans="1:6">
      <c r="A13" s="252" t="s">
        <v>4</v>
      </c>
      <c r="B13" s="278">
        <v>39962</v>
      </c>
      <c r="C13" s="258">
        <v>50377</v>
      </c>
      <c r="D13" s="258">
        <v>38250</v>
      </c>
      <c r="E13" s="258">
        <v>31586</v>
      </c>
      <c r="F13" s="258">
        <v>33880</v>
      </c>
    </row>
    <row r="14" spans="1:6" ht="18" customHeight="1">
      <c r="A14" s="276" t="s">
        <v>322</v>
      </c>
      <c r="B14" s="254">
        <v>-12252</v>
      </c>
      <c r="C14" s="254">
        <v>-10320</v>
      </c>
      <c r="D14" s="254">
        <v>-10026</v>
      </c>
      <c r="E14" s="254">
        <v>-9439</v>
      </c>
      <c r="F14" s="254">
        <v>-8813</v>
      </c>
    </row>
    <row r="15" spans="1:6">
      <c r="A15" s="276" t="s">
        <v>6</v>
      </c>
      <c r="B15" s="254">
        <v>-10393</v>
      </c>
      <c r="C15" s="254">
        <v>-9016</v>
      </c>
      <c r="D15" s="254">
        <v>-8598</v>
      </c>
      <c r="E15" s="254">
        <v>-8744</v>
      </c>
      <c r="F15" s="254">
        <v>-8061</v>
      </c>
    </row>
    <row r="16" spans="1:6">
      <c r="A16" s="276" t="s">
        <v>41</v>
      </c>
      <c r="B16" s="254">
        <v>-2190</v>
      </c>
      <c r="C16" s="254">
        <v>-2168</v>
      </c>
      <c r="D16" s="254">
        <v>-2008</v>
      </c>
      <c r="E16" s="254">
        <v>-300</v>
      </c>
      <c r="F16" s="254">
        <v>-771</v>
      </c>
    </row>
    <row r="17" spans="1:9">
      <c r="A17" s="276" t="s">
        <v>328</v>
      </c>
      <c r="B17" s="283">
        <v>6827</v>
      </c>
      <c r="C17" s="283">
        <v>-114</v>
      </c>
      <c r="D17" s="283">
        <v>2877</v>
      </c>
      <c r="E17" s="283">
        <v>-119</v>
      </c>
      <c r="F17" s="283">
        <v>479</v>
      </c>
    </row>
    <row r="18" spans="1:9">
      <c r="A18" s="252" t="s">
        <v>329</v>
      </c>
      <c r="B18" s="258">
        <v>21954</v>
      </c>
      <c r="C18" s="258">
        <v>28759</v>
      </c>
      <c r="D18" s="258">
        <v>20497</v>
      </c>
      <c r="E18" s="258">
        <v>12984.3</v>
      </c>
      <c r="F18" s="258">
        <v>16713.357814000003</v>
      </c>
    </row>
    <row r="19" spans="1:9" ht="18" customHeight="1">
      <c r="A19" s="276" t="s">
        <v>42</v>
      </c>
      <c r="B19" s="283">
        <v>-5261</v>
      </c>
      <c r="C19" s="283">
        <v>-3639</v>
      </c>
      <c r="D19" s="283">
        <v>-4456</v>
      </c>
      <c r="E19" s="283">
        <v>-2851</v>
      </c>
      <c r="F19" s="283">
        <v>-3375</v>
      </c>
    </row>
    <row r="20" spans="1:9" s="244" customFormat="1">
      <c r="A20" s="252" t="s">
        <v>330</v>
      </c>
      <c r="B20" s="254">
        <v>16693</v>
      </c>
      <c r="C20" s="254">
        <v>25120</v>
      </c>
      <c r="D20" s="254">
        <v>16041</v>
      </c>
      <c r="E20" s="254">
        <v>10133.299999999999</v>
      </c>
      <c r="F20" s="254">
        <v>13339</v>
      </c>
      <c r="G20" s="251"/>
      <c r="H20" s="251"/>
      <c r="I20" s="251"/>
    </row>
    <row r="21" spans="1:9">
      <c r="A21" s="276" t="s">
        <v>331</v>
      </c>
      <c r="B21" s="283">
        <v>569</v>
      </c>
      <c r="C21" s="283">
        <v>277</v>
      </c>
      <c r="D21" s="283">
        <v>6592</v>
      </c>
      <c r="E21" s="283">
        <v>-3</v>
      </c>
      <c r="F21" s="283">
        <v>1198</v>
      </c>
    </row>
    <row r="22" spans="1:9">
      <c r="A22" s="252" t="s">
        <v>8</v>
      </c>
      <c r="B22" s="258">
        <v>17262</v>
      </c>
      <c r="C22" s="258">
        <v>25397</v>
      </c>
      <c r="D22" s="258">
        <v>22633</v>
      </c>
      <c r="E22" s="258">
        <v>10130.299999999999</v>
      </c>
      <c r="F22" s="258">
        <v>14537</v>
      </c>
    </row>
    <row r="23" spans="1:9" ht="1.5" customHeight="1">
      <c r="A23" s="252"/>
      <c r="B23" s="282"/>
      <c r="C23" s="282"/>
      <c r="D23" s="282"/>
      <c r="E23" s="282"/>
      <c r="F23" s="282"/>
    </row>
    <row r="24" spans="1:9">
      <c r="A24" s="247"/>
      <c r="B24" s="254"/>
      <c r="C24" s="254"/>
      <c r="D24" s="254"/>
      <c r="E24" s="254"/>
      <c r="F24" s="254"/>
    </row>
    <row r="25" spans="1:9">
      <c r="A25" s="252" t="s">
        <v>334</v>
      </c>
      <c r="B25" s="254"/>
      <c r="C25" s="254"/>
      <c r="D25" s="254"/>
      <c r="E25" s="254"/>
      <c r="F25" s="254"/>
    </row>
    <row r="26" spans="1:9">
      <c r="A26" s="276" t="s">
        <v>414</v>
      </c>
      <c r="B26" s="258">
        <v>-2903</v>
      </c>
      <c r="C26" s="258">
        <v>0</v>
      </c>
      <c r="D26" s="258">
        <v>0</v>
      </c>
      <c r="E26" s="258">
        <v>0</v>
      </c>
      <c r="F26" s="258">
        <v>0</v>
      </c>
    </row>
    <row r="27" spans="1:9">
      <c r="A27" s="276" t="s">
        <v>335</v>
      </c>
      <c r="B27" s="283">
        <v>281</v>
      </c>
      <c r="C27" s="283">
        <v>47</v>
      </c>
      <c r="D27" s="283">
        <v>-4</v>
      </c>
      <c r="E27" s="283">
        <v>-2</v>
      </c>
      <c r="F27" s="283">
        <v>0</v>
      </c>
    </row>
    <row r="28" spans="1:9">
      <c r="A28" s="252" t="s">
        <v>415</v>
      </c>
      <c r="B28" s="283">
        <v>14640</v>
      </c>
      <c r="C28" s="283">
        <v>25444</v>
      </c>
      <c r="D28" s="283">
        <v>22629</v>
      </c>
      <c r="E28" s="283">
        <v>10128.299999999999</v>
      </c>
      <c r="F28" s="283">
        <v>14537</v>
      </c>
    </row>
    <row r="29" spans="1:9" ht="1.5" customHeight="1">
      <c r="A29" s="252"/>
      <c r="B29" s="283"/>
      <c r="C29" s="283"/>
      <c r="D29" s="283"/>
      <c r="E29" s="283"/>
      <c r="F29" s="283"/>
    </row>
    <row r="30" spans="1:9">
      <c r="A30" s="252"/>
      <c r="B30" s="254"/>
      <c r="C30" s="254"/>
      <c r="D30" s="254"/>
      <c r="E30" s="254"/>
      <c r="F30" s="254"/>
    </row>
    <row r="31" spans="1:9">
      <c r="A31" s="252" t="s">
        <v>332</v>
      </c>
      <c r="B31" s="254"/>
      <c r="C31" s="254"/>
      <c r="D31" s="254"/>
      <c r="E31" s="254"/>
      <c r="F31" s="254"/>
    </row>
    <row r="32" spans="1:9">
      <c r="A32" s="276" t="s">
        <v>96</v>
      </c>
      <c r="B32" s="258">
        <v>14154</v>
      </c>
      <c r="C32" s="258">
        <v>25606</v>
      </c>
      <c r="D32" s="258">
        <v>22365</v>
      </c>
      <c r="E32" s="258">
        <v>10228</v>
      </c>
      <c r="F32" s="258">
        <v>14176</v>
      </c>
    </row>
    <row r="33" spans="1:8">
      <c r="A33" s="276" t="s">
        <v>333</v>
      </c>
      <c r="B33" s="283">
        <v>486</v>
      </c>
      <c r="C33" s="283">
        <v>-162</v>
      </c>
      <c r="D33" s="283">
        <v>264</v>
      </c>
      <c r="E33" s="283">
        <v>-100</v>
      </c>
      <c r="F33" s="283">
        <v>361</v>
      </c>
    </row>
    <row r="34" spans="1:8">
      <c r="A34" s="252" t="s">
        <v>415</v>
      </c>
      <c r="B34" s="258">
        <v>14640</v>
      </c>
      <c r="C34" s="258">
        <v>25444</v>
      </c>
      <c r="D34" s="258">
        <v>22629</v>
      </c>
      <c r="E34" s="258">
        <v>10128</v>
      </c>
      <c r="F34" s="258">
        <v>14537</v>
      </c>
    </row>
    <row r="35" spans="1:8">
      <c r="A35" s="252"/>
      <c r="B35" s="254"/>
      <c r="C35" s="254"/>
      <c r="D35" s="254"/>
      <c r="E35" s="254"/>
      <c r="F35" s="254"/>
    </row>
    <row r="36" spans="1:8">
      <c r="A36" s="252" t="s">
        <v>336</v>
      </c>
      <c r="B36" s="254"/>
      <c r="C36" s="254"/>
      <c r="D36" s="254"/>
      <c r="E36" s="254"/>
      <c r="F36" s="254"/>
    </row>
    <row r="37" spans="1:8">
      <c r="A37" s="276" t="s">
        <v>337</v>
      </c>
      <c r="B37" s="254"/>
      <c r="C37" s="254"/>
      <c r="D37" s="254"/>
      <c r="E37" s="254"/>
      <c r="F37" s="254"/>
    </row>
    <row r="38" spans="1:8">
      <c r="A38" s="276" t="s">
        <v>338</v>
      </c>
      <c r="B38" s="255">
        <v>8.0956988574187712</v>
      </c>
      <c r="C38" s="255">
        <v>12.640500000000001</v>
      </c>
      <c r="D38" s="255">
        <v>7.8885460394419091</v>
      </c>
      <c r="E38" s="255">
        <v>5.1165000000000003</v>
      </c>
      <c r="F38" s="255">
        <v>6.4889999999999999</v>
      </c>
    </row>
    <row r="39" spans="1:8">
      <c r="A39" s="253"/>
      <c r="B39" s="254"/>
      <c r="C39" s="254"/>
      <c r="D39" s="254"/>
      <c r="E39" s="254"/>
      <c r="F39" s="254"/>
    </row>
    <row r="40" spans="1:8">
      <c r="A40" s="245"/>
      <c r="B40" s="254"/>
      <c r="C40" s="254"/>
      <c r="D40" s="254"/>
      <c r="E40" s="254"/>
      <c r="F40" s="254"/>
      <c r="G40" s="245"/>
      <c r="H40" s="245"/>
    </row>
    <row r="41" spans="1:8">
      <c r="A41" s="245"/>
      <c r="B41" s="254"/>
      <c r="C41" s="254"/>
      <c r="D41" s="254"/>
      <c r="E41" s="254"/>
      <c r="F41" s="254"/>
      <c r="G41" s="245"/>
      <c r="H41" s="245"/>
    </row>
    <row r="42" spans="1:8">
      <c r="A42" s="245"/>
      <c r="B42" s="254"/>
      <c r="C42" s="254"/>
      <c r="D42" s="254"/>
      <c r="E42" s="254"/>
      <c r="F42" s="254"/>
      <c r="G42" s="245"/>
      <c r="H42" s="245"/>
    </row>
    <row r="43" spans="1:8">
      <c r="A43" s="245"/>
      <c r="B43" s="254"/>
      <c r="C43" s="254"/>
      <c r="D43" s="254"/>
      <c r="E43" s="254"/>
      <c r="F43" s="254"/>
      <c r="G43" s="245"/>
      <c r="H43" s="245"/>
    </row>
    <row r="44" spans="1:8">
      <c r="A44" s="245"/>
      <c r="B44" s="254"/>
      <c r="C44" s="254"/>
      <c r="D44" s="254"/>
      <c r="E44" s="254"/>
      <c r="F44" s="254"/>
      <c r="G44" s="245"/>
      <c r="H44" s="245"/>
    </row>
    <row r="45" spans="1:8">
      <c r="A45" s="245"/>
      <c r="B45" s="254"/>
      <c r="C45" s="254"/>
      <c r="D45" s="254"/>
      <c r="E45" s="254"/>
      <c r="F45" s="254"/>
      <c r="G45" s="245"/>
      <c r="H45" s="245"/>
    </row>
    <row r="46" spans="1:8">
      <c r="A46" s="245"/>
      <c r="B46" s="254"/>
      <c r="C46" s="254"/>
      <c r="D46" s="254"/>
      <c r="E46" s="254"/>
      <c r="F46" s="254"/>
      <c r="G46" s="245"/>
      <c r="H46" s="245"/>
    </row>
    <row r="47" spans="1:8">
      <c r="A47" s="245"/>
      <c r="B47" s="254"/>
      <c r="C47" s="254"/>
      <c r="D47" s="254"/>
      <c r="E47" s="254"/>
      <c r="F47" s="254"/>
      <c r="G47" s="245"/>
      <c r="H47" s="245"/>
    </row>
    <row r="48" spans="1:8">
      <c r="A48" s="245"/>
      <c r="B48" s="254"/>
      <c r="C48" s="254"/>
      <c r="D48" s="254"/>
      <c r="E48" s="254"/>
      <c r="F48" s="254"/>
      <c r="G48" s="245"/>
      <c r="H48" s="245"/>
    </row>
    <row r="49" spans="1:8">
      <c r="A49" s="245"/>
      <c r="B49" s="254"/>
      <c r="C49" s="254"/>
      <c r="D49" s="254"/>
      <c r="E49" s="254"/>
      <c r="F49" s="254"/>
      <c r="G49" s="245"/>
      <c r="H49" s="245"/>
    </row>
    <row r="50" spans="1:8">
      <c r="A50" s="245"/>
      <c r="B50" s="254"/>
      <c r="C50" s="254"/>
      <c r="D50" s="254"/>
      <c r="E50" s="254"/>
      <c r="F50" s="254"/>
      <c r="G50" s="245"/>
      <c r="H50" s="245"/>
    </row>
    <row r="51" spans="1:8">
      <c r="A51" s="245"/>
      <c r="B51" s="254"/>
      <c r="C51" s="254"/>
      <c r="D51" s="254"/>
      <c r="E51" s="254"/>
      <c r="F51" s="254"/>
      <c r="G51" s="245"/>
      <c r="H51" s="245"/>
    </row>
    <row r="52" spans="1:8">
      <c r="A52" s="245"/>
      <c r="B52" s="254"/>
      <c r="C52" s="254"/>
      <c r="D52" s="254"/>
      <c r="E52" s="254"/>
      <c r="F52" s="254"/>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row r="83" spans="1:8">
      <c r="A83" s="245"/>
      <c r="B83" s="245"/>
      <c r="C83" s="245"/>
      <c r="D83" s="245"/>
      <c r="E83" s="245"/>
      <c r="F83" s="245"/>
      <c r="G83" s="245"/>
      <c r="H83" s="245"/>
    </row>
    <row r="84" spans="1:8">
      <c r="A84" s="245"/>
      <c r="B84" s="245"/>
      <c r="C84" s="245"/>
      <c r="D84" s="245"/>
      <c r="E84" s="245"/>
      <c r="F84" s="245"/>
      <c r="G84" s="245"/>
      <c r="H84" s="245"/>
    </row>
    <row r="85" spans="1:8">
      <c r="A85" s="245"/>
      <c r="B85" s="245"/>
      <c r="C85" s="245"/>
      <c r="D85" s="245"/>
      <c r="E85" s="245"/>
      <c r="F85" s="245"/>
      <c r="G85" s="245"/>
      <c r="H85" s="245"/>
    </row>
    <row r="86" spans="1:8">
      <c r="A86" s="245"/>
      <c r="B86" s="245"/>
      <c r="C86" s="245"/>
      <c r="D86" s="245"/>
      <c r="E86" s="245"/>
      <c r="F86" s="245"/>
      <c r="G86" s="245"/>
      <c r="H86" s="245"/>
    </row>
    <row r="87" spans="1:8">
      <c r="A87" s="245"/>
      <c r="B87" s="245"/>
      <c r="C87" s="245"/>
      <c r="D87" s="245"/>
      <c r="E87" s="245"/>
      <c r="F87" s="245"/>
      <c r="G87" s="245"/>
      <c r="H87" s="245"/>
    </row>
    <row r="88" spans="1:8">
      <c r="A88" s="245"/>
      <c r="B88" s="245"/>
      <c r="C88" s="245"/>
      <c r="D88" s="245"/>
      <c r="E88" s="245"/>
      <c r="F88" s="245"/>
      <c r="G88" s="245"/>
      <c r="H88" s="245"/>
    </row>
    <row r="89" spans="1:8">
      <c r="A89" s="245"/>
      <c r="B89" s="245"/>
      <c r="C89" s="245"/>
      <c r="D89" s="245"/>
      <c r="E89" s="245"/>
      <c r="F89" s="245"/>
      <c r="G89" s="245"/>
      <c r="H89" s="245"/>
    </row>
    <row r="90" spans="1:8">
      <c r="A90" s="245"/>
      <c r="B90" s="245"/>
      <c r="C90" s="245"/>
      <c r="D90" s="245"/>
      <c r="E90" s="245"/>
      <c r="F90" s="245"/>
      <c r="G90" s="245"/>
      <c r="H90" s="245"/>
    </row>
    <row r="91" spans="1:8">
      <c r="A91" s="245"/>
      <c r="B91" s="245"/>
      <c r="C91" s="245"/>
      <c r="D91" s="245"/>
      <c r="E91" s="245"/>
      <c r="F91" s="245"/>
      <c r="G91" s="245"/>
      <c r="H91" s="245"/>
    </row>
  </sheetData>
  <pageMargins left="0.70866141732283472" right="0.70866141732283472" top="0.74803149606299213" bottom="0.74803149606299213" header="0.31496062992125984" footer="0.31496062992125984"/>
  <pageSetup paperSize="9" scale="95" firstPageNumber="3" orientation="portrait" useFirstPageNumber="1" r:id="rId1"/>
  <headerFooter>
    <oddFooter>&amp;L&amp;8______________________________________________________
&amp;"-,Italic"Arion Bank Factbook 30. September 2016&amp;C&amp;8&amp;P&amp;R&amp;8______________________________________________________
&amp;"-,Italic"All amounts are in ISK millions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93"/>
  <sheetViews>
    <sheetView zoomScaleNormal="100" workbookViewId="0"/>
  </sheetViews>
  <sheetFormatPr defaultRowHeight="15"/>
  <cols>
    <col min="1" max="1" width="41.5703125" style="251" customWidth="1"/>
    <col min="2" max="6" width="9.140625" style="251" customWidth="1"/>
    <col min="7" max="10" width="9.140625" style="251"/>
    <col min="11" max="11" width="40.28515625" style="251" customWidth="1"/>
    <col min="12" max="16384" width="9.140625" style="251"/>
  </cols>
  <sheetData>
    <row r="1" spans="1:11" ht="27.75" customHeight="1">
      <c r="A1" s="256" t="s">
        <v>341</v>
      </c>
      <c r="B1" s="257">
        <v>0</v>
      </c>
      <c r="C1" s="257">
        <v>3</v>
      </c>
      <c r="D1" s="257">
        <v>7</v>
      </c>
      <c r="E1" s="257">
        <v>11</v>
      </c>
      <c r="F1" s="257">
        <v>15</v>
      </c>
    </row>
    <row r="2" spans="1:11" ht="15.75" thickBot="1">
      <c r="A2" s="249" t="s">
        <v>324</v>
      </c>
      <c r="B2" s="250" t="s">
        <v>287</v>
      </c>
      <c r="C2" s="250">
        <v>2015</v>
      </c>
      <c r="D2" s="250">
        <v>2014</v>
      </c>
      <c r="E2" s="250">
        <v>2013</v>
      </c>
      <c r="F2" s="250">
        <v>2012</v>
      </c>
    </row>
    <row r="3" spans="1:11" ht="15.75" thickTop="1">
      <c r="A3" s="274"/>
      <c r="B3" s="275"/>
      <c r="C3" s="275"/>
      <c r="D3" s="275"/>
      <c r="E3" s="275"/>
      <c r="F3" s="275"/>
    </row>
    <row r="4" spans="1:11">
      <c r="A4" s="252" t="s">
        <v>101</v>
      </c>
      <c r="B4" s="254"/>
      <c r="C4" s="254"/>
      <c r="D4" s="254"/>
      <c r="E4" s="254"/>
      <c r="F4" s="254"/>
    </row>
    <row r="5" spans="1:11">
      <c r="A5" s="276" t="s">
        <v>342</v>
      </c>
      <c r="B5" s="258">
        <v>85645</v>
      </c>
      <c r="C5" s="258">
        <v>48102</v>
      </c>
      <c r="D5" s="258">
        <v>21063</v>
      </c>
      <c r="E5" s="258">
        <v>37998.727298999998</v>
      </c>
      <c r="F5" s="258">
        <v>29746</v>
      </c>
    </row>
    <row r="6" spans="1:11">
      <c r="A6" s="276" t="s">
        <v>23</v>
      </c>
      <c r="B6" s="258">
        <v>68257</v>
      </c>
      <c r="C6" s="258">
        <v>87491</v>
      </c>
      <c r="D6" s="258">
        <v>108792</v>
      </c>
      <c r="E6" s="258">
        <v>102307.23246299999</v>
      </c>
      <c r="F6" s="258">
        <v>101011</v>
      </c>
    </row>
    <row r="7" spans="1:11">
      <c r="A7" s="276" t="s">
        <v>24</v>
      </c>
      <c r="B7" s="258">
        <v>715907</v>
      </c>
      <c r="C7" s="258">
        <v>680350</v>
      </c>
      <c r="D7" s="258">
        <v>647508</v>
      </c>
      <c r="E7" s="258">
        <v>635773.58481300005</v>
      </c>
      <c r="F7" s="258">
        <v>566610</v>
      </c>
    </row>
    <row r="8" spans="1:11">
      <c r="A8" s="276" t="s">
        <v>289</v>
      </c>
      <c r="B8" s="258">
        <v>128357</v>
      </c>
      <c r="C8" s="258">
        <v>133191</v>
      </c>
      <c r="D8" s="258">
        <v>101828</v>
      </c>
      <c r="E8" s="258">
        <v>86541.486283000006</v>
      </c>
      <c r="F8" s="258">
        <v>137800</v>
      </c>
    </row>
    <row r="9" spans="1:11">
      <c r="A9" s="276" t="s">
        <v>109</v>
      </c>
      <c r="B9" s="258">
        <v>5113</v>
      </c>
      <c r="C9" s="258">
        <v>7542</v>
      </c>
      <c r="D9" s="258">
        <v>6842</v>
      </c>
      <c r="E9" s="258">
        <v>28523.363582999998</v>
      </c>
      <c r="F9" s="258">
        <v>28919</v>
      </c>
    </row>
    <row r="10" spans="1:11">
      <c r="A10" s="276" t="s">
        <v>19</v>
      </c>
      <c r="B10" s="258">
        <v>869</v>
      </c>
      <c r="C10" s="258">
        <v>27299</v>
      </c>
      <c r="D10" s="258">
        <v>21966</v>
      </c>
      <c r="E10" s="258">
        <v>17928.635405000001</v>
      </c>
      <c r="F10" s="258">
        <v>7050</v>
      </c>
    </row>
    <row r="11" spans="1:11">
      <c r="A11" s="276" t="s">
        <v>17</v>
      </c>
      <c r="B11" s="258">
        <v>11077</v>
      </c>
      <c r="C11" s="258">
        <v>9285</v>
      </c>
      <c r="D11" s="258">
        <v>9596</v>
      </c>
      <c r="E11" s="258">
        <v>5383.4566720000003</v>
      </c>
      <c r="F11" s="258">
        <v>4941</v>
      </c>
    </row>
    <row r="12" spans="1:11">
      <c r="A12" s="276" t="s">
        <v>108</v>
      </c>
      <c r="B12" s="258">
        <v>241</v>
      </c>
      <c r="C12" s="258">
        <v>205</v>
      </c>
      <c r="D12" s="258">
        <v>655</v>
      </c>
      <c r="E12" s="258">
        <v>817.82961599999999</v>
      </c>
      <c r="F12" s="258">
        <v>463</v>
      </c>
    </row>
    <row r="13" spans="1:11" s="244" customFormat="1">
      <c r="A13" s="276" t="s">
        <v>18</v>
      </c>
      <c r="B13" s="283">
        <v>23014</v>
      </c>
      <c r="C13" s="283">
        <v>17578</v>
      </c>
      <c r="D13" s="283">
        <v>15486</v>
      </c>
      <c r="E13" s="283">
        <v>23576.037227000001</v>
      </c>
      <c r="F13" s="283">
        <v>24135</v>
      </c>
      <c r="G13" s="251"/>
      <c r="K13" s="251"/>
    </row>
    <row r="14" spans="1:11">
      <c r="A14" s="252" t="s">
        <v>15</v>
      </c>
      <c r="B14" s="283">
        <v>1038480</v>
      </c>
      <c r="C14" s="283">
        <v>1011043</v>
      </c>
      <c r="D14" s="283">
        <v>933736</v>
      </c>
      <c r="E14" s="283">
        <v>938850.35336099996</v>
      </c>
      <c r="F14" s="283">
        <v>900675</v>
      </c>
    </row>
    <row r="15" spans="1:11" ht="1.5" customHeight="1">
      <c r="A15" s="252"/>
      <c r="B15" s="283"/>
      <c r="C15" s="283"/>
      <c r="D15" s="283"/>
      <c r="E15" s="283"/>
      <c r="F15" s="283"/>
    </row>
    <row r="16" spans="1:11">
      <c r="A16" s="268"/>
      <c r="B16" s="258"/>
      <c r="C16" s="258"/>
      <c r="D16" s="258"/>
      <c r="E16" s="258"/>
      <c r="F16" s="258"/>
    </row>
    <row r="17" spans="1:6">
      <c r="A17" s="252" t="s">
        <v>389</v>
      </c>
      <c r="B17" s="258"/>
      <c r="C17" s="258"/>
      <c r="D17" s="258"/>
      <c r="E17" s="258"/>
      <c r="F17" s="258"/>
    </row>
    <row r="18" spans="1:6">
      <c r="A18" s="276" t="s">
        <v>343</v>
      </c>
      <c r="B18" s="258">
        <v>9375</v>
      </c>
      <c r="C18" s="258">
        <v>11386.696657620001</v>
      </c>
      <c r="D18" s="258">
        <v>22875.761248999999</v>
      </c>
      <c r="E18" s="258">
        <v>27999.831211000001</v>
      </c>
      <c r="F18" s="258">
        <v>32990</v>
      </c>
    </row>
    <row r="19" spans="1:6">
      <c r="A19" s="276" t="s">
        <v>14</v>
      </c>
      <c r="B19" s="258">
        <v>431929</v>
      </c>
      <c r="C19" s="258">
        <v>469347.48863501003</v>
      </c>
      <c r="D19" s="258">
        <v>454973.04628200002</v>
      </c>
      <c r="E19" s="258">
        <v>471865.682807</v>
      </c>
      <c r="F19" s="258">
        <v>448683</v>
      </c>
    </row>
    <row r="20" spans="1:6">
      <c r="A20" s="276" t="s">
        <v>321</v>
      </c>
      <c r="B20" s="258">
        <v>5097</v>
      </c>
      <c r="C20" s="258">
        <v>7609.1144461700005</v>
      </c>
      <c r="D20" s="258">
        <v>9142.9546979999996</v>
      </c>
      <c r="E20" s="258">
        <v>8960.310974</v>
      </c>
      <c r="F20" s="258">
        <v>13465</v>
      </c>
    </row>
    <row r="21" spans="1:6">
      <c r="A21" s="276" t="s">
        <v>110</v>
      </c>
      <c r="B21" s="258">
        <v>5754</v>
      </c>
      <c r="C21" s="258">
        <v>4922.4979982200002</v>
      </c>
      <c r="D21" s="258">
        <v>5123.3824537999999</v>
      </c>
      <c r="E21" s="258">
        <v>4924.3988660000005</v>
      </c>
      <c r="F21" s="258">
        <v>3237</v>
      </c>
    </row>
    <row r="22" spans="1:6">
      <c r="A22" s="276" t="s">
        <v>20</v>
      </c>
      <c r="B22" s="258">
        <v>52565</v>
      </c>
      <c r="C22" s="258">
        <v>49460.660923430005</v>
      </c>
      <c r="D22" s="258">
        <v>47189.813151000002</v>
      </c>
      <c r="E22" s="258">
        <v>43667.186240000003</v>
      </c>
      <c r="F22" s="258">
        <v>42117</v>
      </c>
    </row>
    <row r="23" spans="1:6">
      <c r="A23" s="276" t="s">
        <v>11</v>
      </c>
      <c r="B23" s="258">
        <v>326754</v>
      </c>
      <c r="C23" s="258">
        <v>256058.12958010999</v>
      </c>
      <c r="D23" s="258">
        <v>200580.04996999999</v>
      </c>
      <c r="E23" s="258">
        <v>204567.5962</v>
      </c>
      <c r="F23" s="258">
        <v>195085</v>
      </c>
    </row>
    <row r="24" spans="1:6">
      <c r="A24" s="276" t="s">
        <v>376</v>
      </c>
      <c r="B24" s="283">
        <v>0</v>
      </c>
      <c r="C24" s="283">
        <v>10364.867906790001</v>
      </c>
      <c r="D24" s="283">
        <v>31639.005507000002</v>
      </c>
      <c r="E24" s="283">
        <v>31918.420891999998</v>
      </c>
      <c r="F24" s="283">
        <v>34220</v>
      </c>
    </row>
    <row r="25" spans="1:6">
      <c r="A25" s="252" t="s">
        <v>390</v>
      </c>
      <c r="B25" s="283">
        <v>831474</v>
      </c>
      <c r="C25" s="283">
        <v>809149.45614735002</v>
      </c>
      <c r="D25" s="283">
        <v>771524.01331080007</v>
      </c>
      <c r="E25" s="283">
        <v>793903.42718999996</v>
      </c>
      <c r="F25" s="283">
        <v>769797</v>
      </c>
    </row>
    <row r="26" spans="1:6">
      <c r="A26" s="247"/>
      <c r="B26" s="258"/>
      <c r="C26" s="258"/>
      <c r="D26" s="258"/>
      <c r="E26" s="258"/>
      <c r="F26" s="258"/>
    </row>
    <row r="27" spans="1:6">
      <c r="A27" s="252" t="s">
        <v>21</v>
      </c>
      <c r="B27" s="258"/>
      <c r="C27" s="258"/>
      <c r="D27" s="258"/>
      <c r="E27" s="258"/>
      <c r="F27" s="258"/>
    </row>
    <row r="28" spans="1:6">
      <c r="A28" s="276" t="s">
        <v>372</v>
      </c>
      <c r="B28" s="258">
        <v>75861</v>
      </c>
      <c r="C28" s="258">
        <v>75860.794699000005</v>
      </c>
      <c r="D28" s="258">
        <v>75860.794699000005</v>
      </c>
      <c r="E28" s="258">
        <v>75861</v>
      </c>
      <c r="F28" s="258">
        <v>75861</v>
      </c>
    </row>
    <row r="29" spans="1:6">
      <c r="A29" s="276" t="s">
        <v>373</v>
      </c>
      <c r="B29" s="258">
        <v>1926</v>
      </c>
      <c r="C29" s="258">
        <v>4547.7400670000006</v>
      </c>
      <c r="D29" s="258">
        <v>1631.9947279999999</v>
      </c>
      <c r="E29" s="258">
        <v>1637</v>
      </c>
      <c r="F29" s="258">
        <v>1639</v>
      </c>
    </row>
    <row r="30" spans="1:6">
      <c r="A30" s="276" t="s">
        <v>374</v>
      </c>
      <c r="B30" s="283">
        <v>129153</v>
      </c>
      <c r="C30" s="283">
        <v>112376.98050914</v>
      </c>
      <c r="D30" s="283">
        <v>83218.447715589995</v>
      </c>
      <c r="E30" s="283">
        <v>62591</v>
      </c>
      <c r="F30" s="283">
        <v>49572</v>
      </c>
    </row>
    <row r="31" spans="1:6">
      <c r="A31" s="252" t="s">
        <v>391</v>
      </c>
      <c r="B31" s="258">
        <v>206940</v>
      </c>
      <c r="C31" s="258">
        <v>192785.51527514</v>
      </c>
      <c r="D31" s="258">
        <v>160711.23714258999</v>
      </c>
      <c r="E31" s="258">
        <v>140089</v>
      </c>
      <c r="F31" s="258">
        <v>127072</v>
      </c>
    </row>
    <row r="32" spans="1:6">
      <c r="A32" s="276" t="s">
        <v>333</v>
      </c>
      <c r="B32" s="283">
        <v>66</v>
      </c>
      <c r="C32" s="283">
        <v>9108.2969601700006</v>
      </c>
      <c r="D32" s="283">
        <v>1500.54528484</v>
      </c>
      <c r="E32" s="283">
        <v>4858</v>
      </c>
      <c r="F32" s="283">
        <v>3806</v>
      </c>
    </row>
    <row r="33" spans="1:8">
      <c r="A33" s="252" t="s">
        <v>53</v>
      </c>
      <c r="B33" s="283">
        <v>207006</v>
      </c>
      <c r="C33" s="283">
        <v>201893.81223531</v>
      </c>
      <c r="D33" s="283">
        <v>162211.78242742998</v>
      </c>
      <c r="E33" s="283">
        <v>144947</v>
      </c>
      <c r="F33" s="283">
        <v>130878</v>
      </c>
    </row>
    <row r="34" spans="1:8">
      <c r="A34" s="252" t="s">
        <v>16</v>
      </c>
      <c r="B34" s="283">
        <v>1038480</v>
      </c>
      <c r="C34" s="283">
        <v>1011043.26838266</v>
      </c>
      <c r="D34" s="283">
        <v>933735.79573822999</v>
      </c>
      <c r="E34" s="283">
        <v>938850.42718999996</v>
      </c>
      <c r="F34" s="283">
        <v>900675</v>
      </c>
    </row>
    <row r="35" spans="1:8" ht="1.5" customHeight="1">
      <c r="A35" s="252"/>
      <c r="B35" s="283"/>
      <c r="C35" s="283"/>
      <c r="D35" s="283"/>
      <c r="E35" s="283"/>
      <c r="F35" s="283"/>
    </row>
    <row r="36" spans="1:8">
      <c r="A36" s="252"/>
      <c r="B36" s="258"/>
      <c r="C36" s="258"/>
      <c r="D36" s="258"/>
      <c r="E36" s="258"/>
      <c r="F36" s="258"/>
    </row>
    <row r="37" spans="1:8">
      <c r="A37" s="246"/>
      <c r="B37" s="258"/>
      <c r="C37" s="258"/>
      <c r="D37" s="258"/>
      <c r="E37" s="258"/>
      <c r="F37" s="258"/>
    </row>
    <row r="38" spans="1:8">
      <c r="A38" s="246"/>
      <c r="B38" s="258"/>
      <c r="C38" s="258"/>
      <c r="D38" s="258"/>
      <c r="E38" s="258"/>
      <c r="F38" s="258"/>
    </row>
    <row r="39" spans="1:8">
      <c r="A39" s="246"/>
      <c r="B39" s="258"/>
      <c r="C39" s="258"/>
      <c r="D39" s="258"/>
      <c r="E39" s="258"/>
      <c r="F39" s="258"/>
    </row>
    <row r="40" spans="1:8">
      <c r="A40" s="246"/>
      <c r="B40" s="269"/>
      <c r="C40" s="269"/>
      <c r="D40" s="269"/>
      <c r="E40" s="269"/>
      <c r="F40" s="269"/>
    </row>
    <row r="41" spans="1:8">
      <c r="A41" s="246"/>
      <c r="B41" s="254"/>
      <c r="C41" s="254"/>
      <c r="D41" s="254"/>
      <c r="E41" s="254"/>
      <c r="F41" s="254"/>
    </row>
    <row r="42" spans="1:8">
      <c r="A42" s="246"/>
      <c r="B42" s="254"/>
      <c r="C42" s="254"/>
      <c r="D42" s="254"/>
      <c r="E42" s="254"/>
      <c r="F42" s="254"/>
      <c r="G42" s="245"/>
      <c r="H42" s="245"/>
    </row>
    <row r="43" spans="1:8">
      <c r="A43" s="246"/>
      <c r="B43" s="254"/>
      <c r="C43" s="254"/>
      <c r="D43" s="254"/>
      <c r="E43" s="254"/>
      <c r="F43" s="254"/>
      <c r="G43" s="245"/>
      <c r="H43" s="245"/>
    </row>
    <row r="44" spans="1:8">
      <c r="A44" s="246"/>
      <c r="B44" s="254"/>
      <c r="C44" s="254"/>
      <c r="D44" s="254"/>
      <c r="E44" s="254"/>
      <c r="F44" s="254"/>
      <c r="G44" s="245"/>
      <c r="H44" s="245"/>
    </row>
    <row r="45" spans="1:8">
      <c r="A45" s="246"/>
      <c r="B45" s="254"/>
      <c r="C45" s="254"/>
      <c r="D45" s="254"/>
      <c r="E45" s="254"/>
      <c r="F45" s="254"/>
      <c r="G45" s="245"/>
      <c r="H45" s="245"/>
    </row>
    <row r="46" spans="1:8">
      <c r="A46" s="245"/>
      <c r="B46" s="254"/>
      <c r="C46" s="254"/>
      <c r="D46" s="254"/>
      <c r="E46" s="254"/>
      <c r="F46" s="254"/>
      <c r="G46" s="245"/>
      <c r="H46" s="245"/>
    </row>
    <row r="47" spans="1:8">
      <c r="A47" s="245"/>
      <c r="B47" s="254"/>
      <c r="C47" s="254"/>
      <c r="D47" s="254"/>
      <c r="E47" s="254"/>
      <c r="F47" s="254"/>
      <c r="G47" s="245"/>
      <c r="H47" s="245"/>
    </row>
    <row r="48" spans="1:8">
      <c r="A48" s="245"/>
      <c r="B48" s="254"/>
      <c r="C48" s="254"/>
      <c r="D48" s="254"/>
      <c r="E48" s="254"/>
      <c r="F48" s="254"/>
      <c r="G48" s="245"/>
      <c r="H48" s="245"/>
    </row>
    <row r="49" spans="1:8">
      <c r="A49" s="245"/>
      <c r="B49" s="254"/>
      <c r="C49" s="254"/>
      <c r="D49" s="254"/>
      <c r="E49" s="254"/>
      <c r="F49" s="254"/>
      <c r="G49" s="245"/>
      <c r="H49" s="245"/>
    </row>
    <row r="50" spans="1:8">
      <c r="A50" s="245"/>
      <c r="B50" s="254"/>
      <c r="C50" s="254"/>
      <c r="D50" s="254"/>
      <c r="E50" s="254"/>
      <c r="F50" s="254"/>
      <c r="G50" s="245"/>
      <c r="H50" s="245"/>
    </row>
    <row r="51" spans="1:8">
      <c r="A51" s="245"/>
      <c r="B51" s="254"/>
      <c r="C51" s="254"/>
      <c r="D51" s="254"/>
      <c r="E51" s="254"/>
      <c r="F51" s="254"/>
      <c r="G51" s="245"/>
      <c r="H51" s="245"/>
    </row>
    <row r="52" spans="1:8">
      <c r="A52" s="245"/>
      <c r="B52" s="254"/>
      <c r="C52" s="254"/>
      <c r="D52" s="254"/>
      <c r="E52" s="254"/>
      <c r="F52" s="254"/>
      <c r="G52" s="245"/>
      <c r="H52" s="245"/>
    </row>
    <row r="53" spans="1:8">
      <c r="A53" s="245"/>
      <c r="B53" s="254"/>
      <c r="C53" s="254"/>
      <c r="D53" s="254"/>
      <c r="E53" s="254"/>
      <c r="F53" s="254"/>
      <c r="G53" s="245"/>
      <c r="H53" s="245"/>
    </row>
    <row r="54" spans="1:8">
      <c r="A54" s="245"/>
      <c r="B54" s="254"/>
      <c r="C54" s="254"/>
      <c r="D54" s="254"/>
      <c r="E54" s="254"/>
      <c r="F54" s="254"/>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row r="83" spans="1:8">
      <c r="A83" s="245"/>
      <c r="B83" s="245"/>
      <c r="C83" s="245"/>
      <c r="D83" s="245"/>
      <c r="E83" s="245"/>
      <c r="F83" s="245"/>
      <c r="G83" s="245"/>
      <c r="H83" s="245"/>
    </row>
    <row r="84" spans="1:8">
      <c r="A84" s="245"/>
      <c r="B84" s="245"/>
      <c r="C84" s="245"/>
      <c r="D84" s="245"/>
      <c r="E84" s="245"/>
      <c r="F84" s="245"/>
      <c r="G84" s="245"/>
      <c r="H84" s="245"/>
    </row>
    <row r="85" spans="1:8">
      <c r="A85" s="245"/>
      <c r="B85" s="245"/>
      <c r="C85" s="245"/>
      <c r="D85" s="245"/>
      <c r="E85" s="245"/>
      <c r="F85" s="245"/>
      <c r="G85" s="245"/>
      <c r="H85" s="245"/>
    </row>
    <row r="86" spans="1:8">
      <c r="A86" s="245"/>
      <c r="B86" s="245"/>
      <c r="C86" s="245"/>
      <c r="D86" s="245"/>
      <c r="E86" s="245"/>
      <c r="F86" s="245"/>
      <c r="G86" s="245"/>
      <c r="H86" s="245"/>
    </row>
    <row r="87" spans="1:8">
      <c r="A87" s="245"/>
      <c r="B87" s="245"/>
      <c r="C87" s="245"/>
      <c r="D87" s="245"/>
      <c r="E87" s="245"/>
      <c r="F87" s="245"/>
      <c r="G87" s="245"/>
      <c r="H87" s="245"/>
    </row>
    <row r="88" spans="1:8">
      <c r="A88" s="245"/>
      <c r="B88" s="245"/>
      <c r="C88" s="245"/>
      <c r="D88" s="245"/>
      <c r="E88" s="245"/>
      <c r="F88" s="245"/>
      <c r="G88" s="245"/>
      <c r="H88" s="245"/>
    </row>
    <row r="89" spans="1:8">
      <c r="A89" s="245"/>
      <c r="B89" s="245"/>
      <c r="C89" s="245"/>
      <c r="D89" s="245"/>
      <c r="E89" s="245"/>
      <c r="F89" s="245"/>
      <c r="G89" s="245"/>
      <c r="H89" s="245"/>
    </row>
    <row r="90" spans="1:8">
      <c r="A90" s="245"/>
      <c r="B90" s="245"/>
      <c r="C90" s="245"/>
      <c r="D90" s="245"/>
      <c r="E90" s="245"/>
      <c r="F90" s="245"/>
      <c r="G90" s="245"/>
      <c r="H90" s="245"/>
    </row>
    <row r="91" spans="1:8">
      <c r="A91" s="245"/>
      <c r="B91" s="245"/>
      <c r="C91" s="245"/>
      <c r="D91" s="245"/>
      <c r="E91" s="245"/>
      <c r="F91" s="245"/>
      <c r="G91" s="245"/>
      <c r="H91" s="245"/>
    </row>
    <row r="92" spans="1:8">
      <c r="A92" s="245"/>
      <c r="B92" s="245"/>
      <c r="C92" s="245"/>
      <c r="D92" s="245"/>
      <c r="E92" s="245"/>
      <c r="F92" s="245"/>
      <c r="G92" s="245"/>
      <c r="H92" s="245"/>
    </row>
    <row r="93" spans="1:8">
      <c r="A93" s="245"/>
      <c r="B93" s="245"/>
      <c r="C93" s="245"/>
      <c r="D93" s="245"/>
      <c r="E93" s="245"/>
      <c r="F93" s="245"/>
      <c r="G93" s="245"/>
      <c r="H93" s="245"/>
    </row>
  </sheetData>
  <pageMargins left="0.70866141732283472" right="0.70866141732283472" top="0.74803149606299213" bottom="0.74803149606299213" header="0.31496062992125984" footer="0.31496062992125984"/>
  <pageSetup paperSize="9" scale="99" firstPageNumber="4" orientation="portrait" useFirstPageNumber="1" r:id="rId1"/>
  <headerFooter>
    <oddFooter>&amp;L&amp;8______________________________________________________
&amp;"-,Italic"Arion Bank Factbook 30. September 2016&amp;C&amp;8&amp;P&amp;R&amp;"-,Italic"&amp;8______________________________________________________
All amounts are in ISK millions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64"/>
  <sheetViews>
    <sheetView zoomScaleNormal="100" workbookViewId="0"/>
  </sheetViews>
  <sheetFormatPr defaultRowHeight="15"/>
  <cols>
    <col min="1" max="1" width="47.5703125" style="251" bestFit="1" customWidth="1"/>
    <col min="2" max="6" width="9" style="251" customWidth="1"/>
    <col min="7" max="7" width="40.28515625" style="251" customWidth="1"/>
    <col min="8" max="16384" width="9.140625" style="251"/>
  </cols>
  <sheetData>
    <row r="1" spans="1:6" ht="27.75" customHeight="1">
      <c r="A1" s="256" t="s">
        <v>353</v>
      </c>
      <c r="B1" s="257">
        <v>0</v>
      </c>
      <c r="C1" s="257">
        <v>4</v>
      </c>
      <c r="D1" s="257">
        <v>8</v>
      </c>
      <c r="E1" s="257">
        <v>12</v>
      </c>
      <c r="F1" s="257">
        <v>16</v>
      </c>
    </row>
    <row r="2" spans="1:6" ht="15.75" thickBot="1">
      <c r="A2" s="249" t="s">
        <v>324</v>
      </c>
      <c r="B2" s="250" t="s">
        <v>287</v>
      </c>
      <c r="C2" s="250" t="s">
        <v>286</v>
      </c>
      <c r="D2" s="250" t="s">
        <v>285</v>
      </c>
      <c r="E2" s="250" t="s">
        <v>262</v>
      </c>
      <c r="F2" s="250" t="s">
        <v>263</v>
      </c>
    </row>
    <row r="3" spans="1:6" ht="15.75" thickTop="1">
      <c r="A3" s="274"/>
      <c r="B3" s="275"/>
      <c r="C3" s="275"/>
      <c r="D3" s="275"/>
      <c r="E3" s="275"/>
      <c r="F3" s="275"/>
    </row>
    <row r="4" spans="1:6">
      <c r="A4" s="252" t="s">
        <v>83</v>
      </c>
      <c r="B4" s="254"/>
      <c r="C4" s="254"/>
      <c r="D4" s="254"/>
      <c r="E4" s="254"/>
      <c r="F4" s="254"/>
    </row>
    <row r="5" spans="1:6">
      <c r="A5" s="276" t="s">
        <v>288</v>
      </c>
      <c r="B5" s="258">
        <v>3248.5324899999996</v>
      </c>
      <c r="C5" s="258">
        <v>466.63368241000001</v>
      </c>
      <c r="D5" s="258">
        <v>501.15430300000003</v>
      </c>
      <c r="E5" s="258">
        <v>620.78236800000002</v>
      </c>
      <c r="F5" s="258">
        <v>461.12921599999999</v>
      </c>
    </row>
    <row r="6" spans="1:6">
      <c r="A6" s="276" t="s">
        <v>352</v>
      </c>
      <c r="B6" s="258">
        <v>39097</v>
      </c>
      <c r="C6" s="258">
        <v>39102</v>
      </c>
      <c r="D6" s="258">
        <v>36227</v>
      </c>
      <c r="E6" s="258">
        <v>35663</v>
      </c>
      <c r="F6" s="258">
        <v>36121.427851</v>
      </c>
    </row>
    <row r="7" spans="1:6">
      <c r="A7" s="276" t="s">
        <v>12</v>
      </c>
      <c r="B7" s="258">
        <v>3401</v>
      </c>
      <c r="C7" s="258">
        <v>2592</v>
      </c>
      <c r="D7" s="258">
        <v>2825</v>
      </c>
      <c r="E7" s="258">
        <v>6579</v>
      </c>
      <c r="F7" s="258">
        <v>6529.8847589999996</v>
      </c>
    </row>
    <row r="8" spans="1:6">
      <c r="A8" s="276" t="s">
        <v>13</v>
      </c>
      <c r="B8" s="283">
        <v>499</v>
      </c>
      <c r="C8" s="283">
        <v>647</v>
      </c>
      <c r="D8" s="283">
        <v>483</v>
      </c>
      <c r="E8" s="283">
        <v>500</v>
      </c>
      <c r="F8" s="283">
        <v>350.96411599999999</v>
      </c>
    </row>
    <row r="9" spans="1:6">
      <c r="A9" s="252" t="s">
        <v>83</v>
      </c>
      <c r="B9" s="283">
        <v>46245.532489999998</v>
      </c>
      <c r="C9" s="283">
        <v>42807.63368241</v>
      </c>
      <c r="D9" s="283">
        <v>40036.154303000003</v>
      </c>
      <c r="E9" s="283">
        <v>43362.782368</v>
      </c>
      <c r="F9" s="283">
        <v>43463.405942000005</v>
      </c>
    </row>
    <row r="10" spans="1:6">
      <c r="A10" s="268"/>
      <c r="B10" s="258"/>
      <c r="C10" s="258"/>
      <c r="D10" s="258"/>
      <c r="E10" s="258"/>
      <c r="F10" s="258"/>
    </row>
    <row r="11" spans="1:6">
      <c r="A11" s="252" t="s">
        <v>84</v>
      </c>
      <c r="B11" s="258"/>
      <c r="C11" s="258"/>
      <c r="D11" s="258"/>
      <c r="E11" s="258"/>
      <c r="F11" s="258"/>
    </row>
    <row r="12" spans="1:6">
      <c r="A12" s="276" t="s">
        <v>14</v>
      </c>
      <c r="B12" s="258">
        <v>-12515</v>
      </c>
      <c r="C12" s="258">
        <v>-11968</v>
      </c>
      <c r="D12" s="258">
        <v>-12808</v>
      </c>
      <c r="E12" s="258">
        <v>-14417</v>
      </c>
      <c r="F12" s="258">
        <v>-12943.450401</v>
      </c>
    </row>
    <row r="13" spans="1:6">
      <c r="A13" s="276" t="s">
        <v>11</v>
      </c>
      <c r="B13" s="258">
        <v>-11061</v>
      </c>
      <c r="C13" s="258">
        <v>-9854</v>
      </c>
      <c r="D13" s="258">
        <v>-7876</v>
      </c>
      <c r="E13" s="258">
        <v>-9555</v>
      </c>
      <c r="F13" s="258">
        <v>-9094.7792129999998</v>
      </c>
    </row>
    <row r="14" spans="1:6">
      <c r="A14" s="276" t="s">
        <v>25</v>
      </c>
      <c r="B14" s="258">
        <v>-529</v>
      </c>
      <c r="C14" s="258">
        <v>-604</v>
      </c>
      <c r="D14" s="258">
        <v>-974</v>
      </c>
      <c r="E14" s="258">
        <v>-996</v>
      </c>
      <c r="F14" s="258">
        <v>-1168.709987</v>
      </c>
    </row>
    <row r="15" spans="1:6">
      <c r="A15" s="276" t="s">
        <v>13</v>
      </c>
      <c r="B15" s="283">
        <v>-83</v>
      </c>
      <c r="C15" s="283">
        <v>-95</v>
      </c>
      <c r="D15" s="283">
        <v>-69</v>
      </c>
      <c r="E15" s="283">
        <v>-82</v>
      </c>
      <c r="F15" s="283">
        <v>-122.09499129000324</v>
      </c>
    </row>
    <row r="16" spans="1:6">
      <c r="A16" s="252" t="s">
        <v>84</v>
      </c>
      <c r="B16" s="283">
        <v>-24188</v>
      </c>
      <c r="C16" s="283">
        <v>-22521</v>
      </c>
      <c r="D16" s="283">
        <v>-21727</v>
      </c>
      <c r="E16" s="283">
        <v>-25050</v>
      </c>
      <c r="F16" s="283">
        <v>-23329.034592290001</v>
      </c>
    </row>
    <row r="17" spans="1:6">
      <c r="A17" s="246"/>
      <c r="B17" s="283"/>
      <c r="C17" s="283"/>
      <c r="D17" s="283"/>
      <c r="E17" s="283"/>
      <c r="F17" s="283"/>
    </row>
    <row r="18" spans="1:6">
      <c r="A18" s="252" t="s">
        <v>0</v>
      </c>
      <c r="B18" s="283">
        <v>22057.532489999998</v>
      </c>
      <c r="C18" s="283">
        <v>20286.63368241</v>
      </c>
      <c r="D18" s="283">
        <v>18309.154303000003</v>
      </c>
      <c r="E18" s="283">
        <v>18312.782368</v>
      </c>
      <c r="F18" s="283">
        <v>20134.371349710003</v>
      </c>
    </row>
    <row r="19" spans="1:6" ht="1.5" customHeight="1">
      <c r="A19" s="252"/>
      <c r="B19" s="283"/>
      <c r="C19" s="283"/>
      <c r="D19" s="283"/>
      <c r="E19" s="283"/>
      <c r="F19" s="283"/>
    </row>
    <row r="20" spans="1:6">
      <c r="A20" s="268"/>
      <c r="B20" s="258"/>
      <c r="C20" s="258"/>
      <c r="D20" s="258"/>
      <c r="E20" s="258"/>
      <c r="F20" s="258"/>
    </row>
    <row r="21" spans="1:6">
      <c r="A21" s="252" t="s">
        <v>317</v>
      </c>
      <c r="B21" s="254"/>
      <c r="C21" s="254"/>
      <c r="D21" s="254"/>
      <c r="E21" s="254"/>
      <c r="F21" s="254"/>
    </row>
    <row r="22" spans="1:6">
      <c r="A22" s="276" t="s">
        <v>342</v>
      </c>
      <c r="B22" s="258">
        <v>85644.661398600001</v>
      </c>
      <c r="C22" s="258">
        <v>73289.452397289991</v>
      </c>
      <c r="D22" s="258">
        <v>33335.393960000001</v>
      </c>
      <c r="E22" s="258">
        <v>20116</v>
      </c>
      <c r="F22" s="258">
        <v>16026</v>
      </c>
    </row>
    <row r="23" spans="1:6">
      <c r="A23" s="276" t="s">
        <v>352</v>
      </c>
      <c r="B23" s="258">
        <v>784163.63922105997</v>
      </c>
      <c r="C23" s="258">
        <v>772133.77000345988</v>
      </c>
      <c r="D23" s="258">
        <v>761219.43569099996</v>
      </c>
      <c r="E23" s="258">
        <v>689406</v>
      </c>
      <c r="F23" s="258">
        <v>660491</v>
      </c>
    </row>
    <row r="24" spans="1:6">
      <c r="A24" s="276" t="s">
        <v>12</v>
      </c>
      <c r="B24" s="283">
        <v>86198.17482796</v>
      </c>
      <c r="C24" s="283">
        <v>72934.280189159996</v>
      </c>
      <c r="D24" s="283">
        <v>69112.881924000001</v>
      </c>
      <c r="E24" s="283">
        <v>133671</v>
      </c>
      <c r="F24" s="283">
        <v>120666</v>
      </c>
    </row>
    <row r="25" spans="1:6">
      <c r="A25" s="252" t="s">
        <v>317</v>
      </c>
      <c r="B25" s="283">
        <v>956006.47544761992</v>
      </c>
      <c r="C25" s="283">
        <v>918357.50258990994</v>
      </c>
      <c r="D25" s="283">
        <v>863667.71157499996</v>
      </c>
      <c r="E25" s="283">
        <v>843193</v>
      </c>
      <c r="F25" s="283">
        <v>797183</v>
      </c>
    </row>
    <row r="26" spans="1:6">
      <c r="A26" s="268"/>
      <c r="B26" s="258"/>
      <c r="C26" s="254"/>
      <c r="D26" s="254"/>
      <c r="E26" s="254"/>
      <c r="F26" s="254"/>
    </row>
    <row r="27" spans="1:6">
      <c r="A27" s="252" t="s">
        <v>91</v>
      </c>
      <c r="B27" s="258"/>
      <c r="C27" s="254"/>
      <c r="D27" s="254"/>
      <c r="E27" s="254"/>
      <c r="F27" s="254"/>
    </row>
    <row r="28" spans="1:6">
      <c r="A28" s="276" t="s">
        <v>343</v>
      </c>
      <c r="B28" s="258">
        <v>9375.1730447800001</v>
      </c>
      <c r="C28" s="258">
        <v>11469.82445527</v>
      </c>
      <c r="D28" s="258">
        <v>21130.649452000001</v>
      </c>
      <c r="E28" s="258">
        <v>28548</v>
      </c>
      <c r="F28" s="258">
        <v>16459</v>
      </c>
    </row>
    <row r="29" spans="1:6">
      <c r="A29" s="276" t="s">
        <v>14</v>
      </c>
      <c r="B29" s="258">
        <v>431928.54713538999</v>
      </c>
      <c r="C29" s="258">
        <v>503155.25958765001</v>
      </c>
      <c r="D29" s="258">
        <v>482518.12939800002</v>
      </c>
      <c r="E29" s="258">
        <v>471768</v>
      </c>
      <c r="F29" s="258">
        <v>454405</v>
      </c>
    </row>
    <row r="30" spans="1:6">
      <c r="A30" s="276" t="s">
        <v>321</v>
      </c>
      <c r="B30" s="258">
        <v>5096.8996424799998</v>
      </c>
      <c r="C30" s="258">
        <v>5511.3087793300001</v>
      </c>
      <c r="D30" s="258">
        <v>6037.9456060000002</v>
      </c>
      <c r="E30" s="258">
        <v>9834</v>
      </c>
      <c r="F30" s="258">
        <v>11122</v>
      </c>
    </row>
    <row r="31" spans="1:6">
      <c r="A31" s="276" t="s">
        <v>11</v>
      </c>
      <c r="B31" s="258">
        <v>326753.89733514003</v>
      </c>
      <c r="C31" s="258">
        <v>248172.29436812</v>
      </c>
      <c r="D31" s="258">
        <v>191946.97437099999</v>
      </c>
      <c r="E31" s="258">
        <v>206065</v>
      </c>
      <c r="F31" s="258">
        <v>192412</v>
      </c>
    </row>
    <row r="32" spans="1:6">
      <c r="A32" s="276" t="s">
        <v>376</v>
      </c>
      <c r="B32" s="283">
        <v>0</v>
      </c>
      <c r="C32" s="283">
        <v>10378.125930850001</v>
      </c>
      <c r="D32" s="283">
        <v>31205.120568999999</v>
      </c>
      <c r="E32" s="283">
        <v>32809</v>
      </c>
      <c r="F32" s="283">
        <v>32502</v>
      </c>
    </row>
    <row r="33" spans="1:6">
      <c r="A33" s="252" t="s">
        <v>91</v>
      </c>
      <c r="B33" s="283">
        <v>773154.51715779002</v>
      </c>
      <c r="C33" s="283">
        <v>778686.8131212201</v>
      </c>
      <c r="D33" s="283">
        <v>732838.81939600001</v>
      </c>
      <c r="E33" s="283">
        <v>749024</v>
      </c>
      <c r="F33" s="283">
        <v>706900</v>
      </c>
    </row>
    <row r="34" spans="1:6">
      <c r="A34" s="245"/>
      <c r="B34" s="283"/>
      <c r="C34" s="283"/>
      <c r="D34" s="283"/>
      <c r="E34" s="283"/>
      <c r="F34" s="283"/>
    </row>
    <row r="35" spans="1:6">
      <c r="A35" s="252" t="s">
        <v>54</v>
      </c>
      <c r="B35" s="283">
        <v>182851.9582898299</v>
      </c>
      <c r="C35" s="283">
        <v>139670.68946868984</v>
      </c>
      <c r="D35" s="283">
        <v>130828.89217899996</v>
      </c>
      <c r="E35" s="283">
        <v>94169</v>
      </c>
      <c r="F35" s="283">
        <v>90283</v>
      </c>
    </row>
    <row r="36" spans="1:6" ht="1.5" customHeight="1">
      <c r="A36" s="252"/>
      <c r="B36" s="283"/>
      <c r="C36" s="283"/>
      <c r="D36" s="283"/>
      <c r="E36" s="283"/>
      <c r="F36" s="283"/>
    </row>
    <row r="37" spans="1:6">
      <c r="A37" s="268"/>
    </row>
    <row r="38" spans="1:6">
      <c r="A38" s="252" t="s">
        <v>387</v>
      </c>
      <c r="B38" s="264">
        <v>3.1121144487287478E-2</v>
      </c>
      <c r="C38" s="264">
        <v>3.0178292945481588E-2</v>
      </c>
      <c r="D38" s="264">
        <v>2.8732790758853481E-2</v>
      </c>
      <c r="E38" s="264">
        <v>2.9238122237359769E-2</v>
      </c>
      <c r="F38" s="264">
        <v>3.3438232626482739E-2</v>
      </c>
    </row>
    <row r="39" spans="1:6">
      <c r="A39" s="245"/>
      <c r="B39" s="245"/>
      <c r="C39" s="245"/>
      <c r="D39" s="245"/>
      <c r="E39" s="245"/>
      <c r="F39" s="245"/>
    </row>
    <row r="40" spans="1:6">
      <c r="A40" s="245"/>
      <c r="B40" s="245"/>
      <c r="C40" s="245"/>
      <c r="D40" s="245"/>
      <c r="E40" s="245"/>
      <c r="F40" s="245"/>
    </row>
    <row r="41" spans="1:6">
      <c r="A41" s="245"/>
      <c r="B41" s="245"/>
      <c r="C41" s="245"/>
      <c r="D41" s="245"/>
      <c r="E41" s="245"/>
      <c r="F41" s="245"/>
    </row>
    <row r="42" spans="1:6">
      <c r="A42" s="245"/>
      <c r="B42" s="245"/>
      <c r="C42" s="245"/>
      <c r="D42" s="245"/>
      <c r="E42" s="245"/>
      <c r="F42" s="245"/>
    </row>
    <row r="43" spans="1:6">
      <c r="A43" s="245"/>
      <c r="B43" s="245"/>
      <c r="C43" s="245"/>
      <c r="D43" s="245"/>
      <c r="E43" s="245"/>
      <c r="F43" s="245"/>
    </row>
    <row r="44" spans="1:6">
      <c r="A44" s="245"/>
      <c r="B44" s="245"/>
      <c r="C44" s="245"/>
      <c r="D44" s="245"/>
      <c r="E44" s="245"/>
      <c r="F44" s="245"/>
    </row>
    <row r="45" spans="1:6">
      <c r="A45" s="245"/>
      <c r="B45" s="245"/>
      <c r="C45" s="245"/>
      <c r="D45" s="245"/>
      <c r="E45" s="245"/>
      <c r="F45" s="245"/>
    </row>
    <row r="46" spans="1:6">
      <c r="A46" s="245"/>
      <c r="B46" s="245"/>
      <c r="C46" s="245"/>
      <c r="D46" s="245"/>
      <c r="E46" s="245"/>
      <c r="F46" s="245"/>
    </row>
    <row r="47" spans="1:6">
      <c r="A47" s="245"/>
      <c r="B47" s="245"/>
      <c r="C47" s="245"/>
      <c r="D47" s="245"/>
      <c r="E47" s="245"/>
      <c r="F47" s="245"/>
    </row>
    <row r="48" spans="1:6">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row r="63" spans="1:6">
      <c r="A63" s="245"/>
      <c r="B63" s="245"/>
      <c r="C63" s="245"/>
      <c r="D63" s="245"/>
      <c r="E63" s="245"/>
      <c r="F63" s="245"/>
    </row>
    <row r="64" spans="1:6">
      <c r="A64" s="245"/>
      <c r="B64" s="245"/>
      <c r="C64" s="245"/>
      <c r="D64" s="245"/>
      <c r="E64" s="245"/>
      <c r="F64" s="245"/>
    </row>
  </sheetData>
  <pageMargins left="0.70866141732283472" right="0.70866141732283472" top="0.74803149606299213" bottom="0.74803149606299213" header="0.31496062992125984" footer="0.31496062992125984"/>
  <pageSetup paperSize="9" scale="94" firstPageNumber="5" orientation="portrait" useFirstPageNumber="1" r:id="rId1"/>
  <headerFooter>
    <oddFooter>&amp;L&amp;8______________________________________________________
&amp;"-,Italic"Arion Bank Factbook 30. September 2016&amp;C&amp;8&amp;P&amp;R&amp;8__________________________&amp;"-,Italic"____________________________
All amounts are in ISK millions</oddFooter>
  </headerFooter>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74"/>
  <sheetViews>
    <sheetView zoomScaleNormal="100" workbookViewId="0"/>
  </sheetViews>
  <sheetFormatPr defaultRowHeight="15"/>
  <cols>
    <col min="1" max="1" width="48.7109375" style="251" customWidth="1"/>
    <col min="2" max="6" width="9.140625" style="251" customWidth="1"/>
    <col min="7" max="10" width="9.140625" style="251"/>
    <col min="11" max="11" width="40.28515625" style="251" customWidth="1"/>
    <col min="12" max="16384" width="9.140625" style="251"/>
  </cols>
  <sheetData>
    <row r="1" spans="1:8" ht="27.75" customHeight="1">
      <c r="A1" s="256" t="s">
        <v>355</v>
      </c>
      <c r="B1" s="257">
        <v>0</v>
      </c>
      <c r="C1" s="257">
        <v>3</v>
      </c>
      <c r="D1" s="257">
        <v>7</v>
      </c>
      <c r="E1" s="257">
        <v>11</v>
      </c>
      <c r="F1" s="257">
        <v>15</v>
      </c>
    </row>
    <row r="2" spans="1:8" ht="15.75" thickBot="1">
      <c r="A2" s="249" t="s">
        <v>324</v>
      </c>
      <c r="B2" s="250" t="s">
        <v>287</v>
      </c>
      <c r="C2" s="250">
        <v>2015</v>
      </c>
      <c r="D2" s="250">
        <v>2014</v>
      </c>
      <c r="E2" s="250">
        <v>2013</v>
      </c>
      <c r="F2" s="250">
        <v>2012</v>
      </c>
    </row>
    <row r="3" spans="1:8" ht="15.75" thickTop="1">
      <c r="A3" s="274"/>
      <c r="B3" s="275"/>
      <c r="C3" s="275"/>
      <c r="D3" s="275"/>
      <c r="E3" s="275"/>
      <c r="F3" s="275"/>
    </row>
    <row r="4" spans="1:8">
      <c r="A4" s="252" t="s">
        <v>24</v>
      </c>
      <c r="B4" s="254"/>
      <c r="C4" s="254"/>
      <c r="D4" s="254"/>
      <c r="E4" s="254"/>
      <c r="F4" s="254"/>
    </row>
    <row r="5" spans="1:8">
      <c r="A5" s="276" t="s">
        <v>29</v>
      </c>
      <c r="B5" s="258">
        <v>334647</v>
      </c>
      <c r="C5" s="258">
        <v>324619</v>
      </c>
      <c r="D5" s="258">
        <v>321311</v>
      </c>
      <c r="E5" s="258">
        <v>310491</v>
      </c>
      <c r="F5" s="258">
        <v>242773</v>
      </c>
    </row>
    <row r="6" spans="1:8">
      <c r="A6" s="276" t="s">
        <v>356</v>
      </c>
      <c r="B6" s="283">
        <v>381260</v>
      </c>
      <c r="C6" s="283">
        <v>355731</v>
      </c>
      <c r="D6" s="283">
        <v>326197</v>
      </c>
      <c r="E6" s="283">
        <v>325283</v>
      </c>
      <c r="F6" s="283">
        <v>323837</v>
      </c>
    </row>
    <row r="7" spans="1:8">
      <c r="A7" s="252" t="s">
        <v>89</v>
      </c>
      <c r="B7" s="283">
        <v>715907</v>
      </c>
      <c r="C7" s="283">
        <v>680350</v>
      </c>
      <c r="D7" s="283">
        <v>647508</v>
      </c>
      <c r="E7" s="283">
        <v>635774</v>
      </c>
      <c r="F7" s="283">
        <v>566610</v>
      </c>
    </row>
    <row r="8" spans="1:8">
      <c r="A8" s="268"/>
      <c r="B8" s="258"/>
      <c r="C8" s="258"/>
      <c r="D8" s="258"/>
      <c r="E8" s="258"/>
      <c r="F8" s="258"/>
    </row>
    <row r="9" spans="1:8">
      <c r="A9" s="252" t="s">
        <v>357</v>
      </c>
      <c r="B9" s="252"/>
      <c r="C9" s="252"/>
      <c r="D9" s="252"/>
      <c r="E9" s="252"/>
      <c r="F9" s="252"/>
    </row>
    <row r="10" spans="1:8">
      <c r="A10" s="276" t="s">
        <v>31</v>
      </c>
      <c r="B10" s="258">
        <v>15603</v>
      </c>
      <c r="C10" s="258">
        <v>16840</v>
      </c>
      <c r="D10" s="258">
        <v>17955</v>
      </c>
      <c r="E10" s="258">
        <v>18205</v>
      </c>
      <c r="F10" s="258">
        <v>17236</v>
      </c>
    </row>
    <row r="11" spans="1:8">
      <c r="A11" s="276" t="s">
        <v>256</v>
      </c>
      <c r="B11" s="258">
        <v>10852</v>
      </c>
      <c r="C11" s="258">
        <v>10842</v>
      </c>
      <c r="D11" s="258">
        <v>11065</v>
      </c>
      <c r="E11" s="258">
        <v>11296</v>
      </c>
      <c r="F11" s="258">
        <v>10302</v>
      </c>
    </row>
    <row r="12" spans="1:8">
      <c r="A12" s="276" t="s">
        <v>247</v>
      </c>
      <c r="B12" s="258">
        <v>283423</v>
      </c>
      <c r="C12" s="258">
        <v>271895</v>
      </c>
      <c r="D12" s="258">
        <v>271639</v>
      </c>
      <c r="E12" s="258">
        <v>258065</v>
      </c>
      <c r="F12" s="258">
        <v>190897</v>
      </c>
    </row>
    <row r="13" spans="1:8">
      <c r="A13" s="276" t="s">
        <v>33</v>
      </c>
      <c r="B13" s="258">
        <v>35314</v>
      </c>
      <c r="C13" s="258">
        <v>38058</v>
      </c>
      <c r="D13" s="258">
        <v>33763</v>
      </c>
      <c r="E13" s="258">
        <v>36133</v>
      </c>
      <c r="F13" s="258">
        <v>43560</v>
      </c>
    </row>
    <row r="14" spans="1:8">
      <c r="A14" s="276" t="s">
        <v>358</v>
      </c>
      <c r="B14" s="283">
        <v>-10545</v>
      </c>
      <c r="C14" s="283">
        <v>-13016</v>
      </c>
      <c r="D14" s="283">
        <v>-13111</v>
      </c>
      <c r="E14" s="283">
        <v>-13208</v>
      </c>
      <c r="F14" s="283">
        <v>-19222</v>
      </c>
    </row>
    <row r="15" spans="1:8">
      <c r="A15" s="252" t="s">
        <v>359</v>
      </c>
      <c r="B15" s="283">
        <v>334647</v>
      </c>
      <c r="C15" s="283">
        <v>324619</v>
      </c>
      <c r="D15" s="283">
        <v>321311</v>
      </c>
      <c r="E15" s="283">
        <v>310491</v>
      </c>
      <c r="F15" s="283">
        <v>242773</v>
      </c>
      <c r="G15" s="271"/>
      <c r="H15" s="271"/>
    </row>
    <row r="16" spans="1:8">
      <c r="A16" s="246"/>
      <c r="B16" s="258"/>
      <c r="C16" s="258"/>
      <c r="D16" s="258"/>
      <c r="E16" s="258"/>
      <c r="F16" s="258"/>
    </row>
    <row r="17" spans="1:8">
      <c r="A17" s="276" t="s">
        <v>360</v>
      </c>
      <c r="B17" s="258">
        <v>305461</v>
      </c>
      <c r="C17" s="258">
        <v>291277</v>
      </c>
      <c r="D17" s="258">
        <v>277859</v>
      </c>
      <c r="E17" s="258">
        <v>268485</v>
      </c>
      <c r="F17" s="258">
        <v>200080</v>
      </c>
    </row>
    <row r="18" spans="1:8">
      <c r="A18" s="276" t="s">
        <v>349</v>
      </c>
      <c r="B18" s="258">
        <v>25092</v>
      </c>
      <c r="C18" s="258">
        <v>26532</v>
      </c>
      <c r="D18" s="258">
        <v>32847</v>
      </c>
      <c r="E18" s="258">
        <v>34607</v>
      </c>
      <c r="F18" s="258">
        <v>22845</v>
      </c>
    </row>
    <row r="19" spans="1:8">
      <c r="A19" s="276" t="s">
        <v>367</v>
      </c>
      <c r="B19" s="258">
        <v>12289</v>
      </c>
      <c r="C19" s="258">
        <v>17403</v>
      </c>
      <c r="D19" s="258">
        <v>21621</v>
      </c>
      <c r="E19" s="258">
        <v>19110</v>
      </c>
      <c r="F19" s="258">
        <v>38023</v>
      </c>
    </row>
    <row r="20" spans="1:8">
      <c r="A20" s="276" t="s">
        <v>368</v>
      </c>
      <c r="B20" s="283">
        <v>-8195</v>
      </c>
      <c r="C20" s="283">
        <v>-10593</v>
      </c>
      <c r="D20" s="283">
        <v>-11016</v>
      </c>
      <c r="E20" s="283">
        <v>-11711</v>
      </c>
      <c r="F20" s="283">
        <v>-18175</v>
      </c>
    </row>
    <row r="21" spans="1:8">
      <c r="A21" s="252" t="s">
        <v>359</v>
      </c>
      <c r="B21" s="283">
        <v>334647</v>
      </c>
      <c r="C21" s="283">
        <v>324619</v>
      </c>
      <c r="D21" s="283">
        <v>321311</v>
      </c>
      <c r="E21" s="283">
        <v>310491</v>
      </c>
      <c r="F21" s="283">
        <v>242773</v>
      </c>
      <c r="G21" s="271"/>
    </row>
    <row r="22" spans="1:8">
      <c r="A22" s="268"/>
      <c r="B22" s="258"/>
      <c r="C22" s="258"/>
      <c r="D22" s="258"/>
      <c r="E22" s="258"/>
      <c r="F22" s="258"/>
      <c r="G22" s="271"/>
    </row>
    <row r="23" spans="1:8">
      <c r="A23" s="252" t="s">
        <v>392</v>
      </c>
      <c r="B23" s="254"/>
      <c r="C23" s="254"/>
      <c r="D23" s="254"/>
      <c r="E23" s="254"/>
      <c r="F23" s="254"/>
      <c r="G23" s="245"/>
      <c r="H23" s="245"/>
    </row>
    <row r="24" spans="1:8">
      <c r="A24" s="276" t="s">
        <v>319</v>
      </c>
      <c r="B24" s="262">
        <v>0.85808446578240705</v>
      </c>
      <c r="C24" s="262">
        <v>0.7479170258001494</v>
      </c>
      <c r="D24" s="262">
        <v>0.60640118403404097</v>
      </c>
      <c r="E24" s="262">
        <v>0.69115646258503405</v>
      </c>
      <c r="F24" s="262">
        <v>0.50553612287299787</v>
      </c>
      <c r="G24" s="245"/>
      <c r="H24" s="245"/>
    </row>
    <row r="25" spans="1:8">
      <c r="A25" s="276" t="s">
        <v>121</v>
      </c>
      <c r="B25" s="262">
        <v>7.3188232480267873E-2</v>
      </c>
      <c r="C25" s="262">
        <v>7.9149911101034573E-2</v>
      </c>
      <c r="D25" s="262">
        <v>9.8839396136937416E-2</v>
      </c>
      <c r="E25" s="262">
        <v>0.10740777524658444</v>
      </c>
      <c r="F25" s="262">
        <v>8.7546177782546711E-2</v>
      </c>
      <c r="G25" s="245"/>
      <c r="H25" s="245"/>
    </row>
    <row r="26" spans="1:8">
      <c r="A26" s="276" t="s">
        <v>318</v>
      </c>
      <c r="B26" s="262">
        <v>3.584449979874111E-2</v>
      </c>
      <c r="C26" s="262">
        <v>5.1916399174253905E-2</v>
      </c>
      <c r="D26" s="262">
        <v>6.5059414371989033E-2</v>
      </c>
      <c r="E26" s="262">
        <v>5.9310618804352552E-2</v>
      </c>
      <c r="F26" s="262">
        <v>0.14571102288578566</v>
      </c>
      <c r="G26" s="245"/>
      <c r="H26" s="245"/>
    </row>
    <row r="27" spans="1:8">
      <c r="A27" s="276"/>
      <c r="B27" s="262"/>
      <c r="C27" s="262"/>
      <c r="D27" s="262"/>
      <c r="E27" s="262"/>
      <c r="F27" s="262"/>
      <c r="G27" s="245"/>
      <c r="H27" s="245"/>
    </row>
    <row r="28" spans="1:8">
      <c r="A28" s="252" t="s">
        <v>369</v>
      </c>
      <c r="B28" s="252"/>
      <c r="C28" s="252"/>
      <c r="D28" s="252"/>
      <c r="E28" s="252"/>
      <c r="F28" s="252"/>
    </row>
    <row r="29" spans="1:8">
      <c r="A29" s="276" t="s">
        <v>31</v>
      </c>
      <c r="B29" s="258">
        <v>22015</v>
      </c>
      <c r="C29" s="258">
        <v>24248</v>
      </c>
      <c r="D29" s="258">
        <v>24420</v>
      </c>
      <c r="E29" s="258">
        <v>19669</v>
      </c>
      <c r="F29" s="258">
        <v>18470</v>
      </c>
      <c r="G29" s="245"/>
      <c r="H29" s="245"/>
    </row>
    <row r="30" spans="1:8">
      <c r="A30" s="276" t="s">
        <v>256</v>
      </c>
      <c r="B30" s="258">
        <v>1243</v>
      </c>
      <c r="C30" s="258">
        <v>1054</v>
      </c>
      <c r="D30" s="258">
        <v>943</v>
      </c>
      <c r="E30" s="258">
        <v>878</v>
      </c>
      <c r="F30" s="258">
        <v>769</v>
      </c>
      <c r="G30" s="245"/>
      <c r="H30" s="245"/>
    </row>
    <row r="31" spans="1:8">
      <c r="A31" s="276" t="s">
        <v>247</v>
      </c>
      <c r="B31" s="258">
        <v>14729</v>
      </c>
      <c r="C31" s="258">
        <v>12889</v>
      </c>
      <c r="D31" s="258">
        <v>10406</v>
      </c>
      <c r="E31" s="258">
        <v>8103</v>
      </c>
      <c r="F31" s="258">
        <v>4376</v>
      </c>
      <c r="G31" s="245"/>
      <c r="H31" s="245"/>
    </row>
    <row r="32" spans="1:8">
      <c r="A32" s="276" t="s">
        <v>33</v>
      </c>
      <c r="B32" s="258">
        <v>358004</v>
      </c>
      <c r="C32" s="258">
        <v>334849</v>
      </c>
      <c r="D32" s="258">
        <v>303998</v>
      </c>
      <c r="E32" s="258">
        <v>312651</v>
      </c>
      <c r="F32" s="258">
        <v>340781</v>
      </c>
      <c r="G32" s="245"/>
      <c r="H32" s="245"/>
    </row>
    <row r="33" spans="1:8">
      <c r="A33" s="276" t="s">
        <v>358</v>
      </c>
      <c r="B33" s="283">
        <v>-14731</v>
      </c>
      <c r="C33" s="283">
        <v>-17309</v>
      </c>
      <c r="D33" s="283">
        <v>-13570</v>
      </c>
      <c r="E33" s="283">
        <v>-16018</v>
      </c>
      <c r="F33" s="283">
        <v>-40559</v>
      </c>
      <c r="G33" s="245"/>
      <c r="H33" s="245"/>
    </row>
    <row r="34" spans="1:8">
      <c r="A34" s="252" t="s">
        <v>370</v>
      </c>
      <c r="B34" s="283">
        <v>381260</v>
      </c>
      <c r="C34" s="283">
        <v>355731</v>
      </c>
      <c r="D34" s="283">
        <v>326197</v>
      </c>
      <c r="E34" s="283">
        <v>325283</v>
      </c>
      <c r="F34" s="283">
        <v>323837</v>
      </c>
      <c r="G34" s="270"/>
      <c r="H34" s="270"/>
    </row>
    <row r="35" spans="1:8">
      <c r="A35" s="245"/>
      <c r="B35" s="254"/>
      <c r="C35" s="254"/>
      <c r="D35" s="254"/>
      <c r="E35" s="254"/>
      <c r="F35" s="254"/>
      <c r="G35" s="245"/>
      <c r="H35" s="245"/>
    </row>
    <row r="36" spans="1:8">
      <c r="A36" s="276" t="s">
        <v>360</v>
      </c>
      <c r="B36" s="258">
        <v>362102</v>
      </c>
      <c r="C36" s="258">
        <v>337153</v>
      </c>
      <c r="D36" s="258">
        <v>308588</v>
      </c>
      <c r="E36" s="258">
        <v>304880</v>
      </c>
      <c r="F36" s="258">
        <v>275837</v>
      </c>
      <c r="G36" s="245"/>
      <c r="H36" s="245"/>
    </row>
    <row r="37" spans="1:8">
      <c r="A37" s="276" t="s">
        <v>349</v>
      </c>
      <c r="B37" s="258">
        <v>17475</v>
      </c>
      <c r="C37" s="258">
        <v>17302</v>
      </c>
      <c r="D37" s="258">
        <v>15114</v>
      </c>
      <c r="E37" s="258">
        <v>9789</v>
      </c>
      <c r="F37" s="258">
        <v>17851</v>
      </c>
      <c r="G37" s="245"/>
      <c r="H37" s="245"/>
    </row>
    <row r="38" spans="1:8">
      <c r="A38" s="276" t="s">
        <v>367</v>
      </c>
      <c r="B38" s="258">
        <v>14131</v>
      </c>
      <c r="C38" s="258">
        <v>16024</v>
      </c>
      <c r="D38" s="258">
        <v>13693</v>
      </c>
      <c r="E38" s="258">
        <v>24029</v>
      </c>
      <c r="F38" s="258">
        <v>68414</v>
      </c>
      <c r="G38" s="245"/>
      <c r="H38" s="245"/>
    </row>
    <row r="39" spans="1:8">
      <c r="A39" s="276" t="s">
        <v>368</v>
      </c>
      <c r="B39" s="283">
        <v>-12448</v>
      </c>
      <c r="C39" s="283">
        <v>-14748</v>
      </c>
      <c r="D39" s="283">
        <v>-11198</v>
      </c>
      <c r="E39" s="283">
        <v>-13415</v>
      </c>
      <c r="F39" s="283">
        <v>-38265</v>
      </c>
      <c r="G39" s="245"/>
      <c r="H39" s="245"/>
    </row>
    <row r="40" spans="1:8">
      <c r="A40" s="252" t="s">
        <v>370</v>
      </c>
      <c r="B40" s="283">
        <v>381260</v>
      </c>
      <c r="C40" s="283">
        <v>355731</v>
      </c>
      <c r="D40" s="283">
        <v>326197</v>
      </c>
      <c r="E40" s="283">
        <v>325283</v>
      </c>
      <c r="F40" s="283">
        <v>323837</v>
      </c>
      <c r="G40" s="270"/>
      <c r="H40" s="245"/>
    </row>
    <row r="41" spans="1:8">
      <c r="A41" s="268"/>
      <c r="B41" s="254"/>
      <c r="C41" s="254"/>
      <c r="D41" s="254"/>
      <c r="E41" s="254"/>
      <c r="F41" s="254"/>
      <c r="G41" s="245"/>
      <c r="H41" s="245"/>
    </row>
    <row r="42" spans="1:8">
      <c r="A42" s="252" t="s">
        <v>392</v>
      </c>
      <c r="B42" s="254"/>
      <c r="C42" s="254"/>
      <c r="D42" s="254"/>
      <c r="E42" s="254"/>
      <c r="F42" s="254"/>
      <c r="G42" s="245"/>
      <c r="H42" s="245"/>
    </row>
    <row r="43" spans="1:8">
      <c r="A43" s="276" t="s">
        <v>319</v>
      </c>
      <c r="B43" s="262">
        <v>1.0424598400679357</v>
      </c>
      <c r="C43" s="262">
        <v>1.0801922116824763</v>
      </c>
      <c r="D43" s="262">
        <v>0.99101730811363475</v>
      </c>
      <c r="E43" s="262">
        <v>0.66661117815972371</v>
      </c>
      <c r="F43" s="262">
        <v>0.59284649340778206</v>
      </c>
      <c r="G43" s="245"/>
      <c r="H43" s="245"/>
    </row>
    <row r="44" spans="1:8">
      <c r="A44" s="276" t="s">
        <v>121</v>
      </c>
      <c r="B44" s="262">
        <v>4.438568685421683E-2</v>
      </c>
      <c r="C44" s="262">
        <v>4.6701702390688812E-2</v>
      </c>
      <c r="D44" s="262">
        <v>4.4796158804961544E-2</v>
      </c>
      <c r="E44" s="262">
        <v>2.890185356866589E-2</v>
      </c>
      <c r="F44" s="262">
        <v>4.9298264025053717E-2</v>
      </c>
      <c r="G44" s="245"/>
      <c r="H44" s="245"/>
    </row>
    <row r="45" spans="1:8">
      <c r="A45" s="276" t="s">
        <v>318</v>
      </c>
      <c r="B45" s="262">
        <v>3.589208245704939E-2</v>
      </c>
      <c r="C45" s="262">
        <v>4.3252114154918364E-2</v>
      </c>
      <c r="D45" s="262">
        <v>4.0584478133937965E-2</v>
      </c>
      <c r="E45" s="262">
        <v>7.0945207825260259E-2</v>
      </c>
      <c r="F45" s="262">
        <v>0.1889357142462621</v>
      </c>
      <c r="G45" s="245"/>
      <c r="H45" s="245"/>
    </row>
    <row r="46" spans="1:8">
      <c r="A46" s="245"/>
      <c r="B46" s="245"/>
      <c r="C46" s="245"/>
      <c r="D46" s="245"/>
      <c r="E46" s="245"/>
      <c r="F46" s="245"/>
      <c r="G46" s="245"/>
      <c r="H46" s="245"/>
    </row>
    <row r="47" spans="1:8">
      <c r="A47" s="252" t="s">
        <v>371</v>
      </c>
      <c r="B47" s="245"/>
      <c r="C47" s="245"/>
      <c r="D47" s="245"/>
      <c r="E47" s="245"/>
      <c r="F47" s="245"/>
      <c r="G47" s="245"/>
      <c r="H47" s="245"/>
    </row>
    <row r="48" spans="1:8">
      <c r="A48" s="276" t="s">
        <v>393</v>
      </c>
      <c r="B48" s="264">
        <v>1.5637622619734563E-2</v>
      </c>
      <c r="C48" s="264">
        <v>1.6189199142048347E-2</v>
      </c>
      <c r="D48" s="264">
        <v>1.7314690202546314E-2</v>
      </c>
      <c r="E48" s="264">
        <v>1.4301392940916063E-2</v>
      </c>
      <c r="F48" s="264">
        <v>1.5433690405975847E-2</v>
      </c>
      <c r="G48" s="245"/>
      <c r="H48" s="245"/>
    </row>
    <row r="49" spans="1:8">
      <c r="A49" s="276" t="s">
        <v>175</v>
      </c>
      <c r="B49" s="264">
        <v>4.6236164297329907E-2</v>
      </c>
      <c r="C49" s="264">
        <v>5.5839946476410544E-2</v>
      </c>
      <c r="D49" s="264">
        <v>5.6352449593343901E-2</v>
      </c>
      <c r="E49" s="264">
        <v>6.084855341348918E-2</v>
      </c>
      <c r="F49" s="264">
        <v>5.7880970982315177E-2</v>
      </c>
      <c r="G49" s="245"/>
      <c r="H49" s="245"/>
    </row>
    <row r="50" spans="1:8">
      <c r="A50" s="276" t="s">
        <v>361</v>
      </c>
      <c r="B50" s="264">
        <v>9.2548392173320046E-2</v>
      </c>
      <c r="C50" s="264">
        <v>9.4059837349008094E-2</v>
      </c>
      <c r="D50" s="264">
        <v>8.4896550244177596E-2</v>
      </c>
      <c r="E50" s="264">
        <v>8.4649366859012004E-2</v>
      </c>
      <c r="F50" s="264">
        <v>7.625132396853973E-2</v>
      </c>
      <c r="G50" s="245"/>
      <c r="H50" s="245"/>
    </row>
    <row r="51" spans="1:8">
      <c r="A51" s="276" t="s">
        <v>362</v>
      </c>
      <c r="B51" s="264">
        <v>7.5407858154540208E-2</v>
      </c>
      <c r="C51" s="264">
        <v>6.0112838071464114E-2</v>
      </c>
      <c r="D51" s="264">
        <v>7.7511442471880493E-2</v>
      </c>
      <c r="E51" s="264">
        <v>6.966549127990089E-2</v>
      </c>
      <c r="F51" s="264">
        <v>7.0387262727853825E-2</v>
      </c>
      <c r="G51" s="245"/>
      <c r="H51" s="245"/>
    </row>
    <row r="52" spans="1:8">
      <c r="A52" s="276" t="s">
        <v>363</v>
      </c>
      <c r="B52" s="264">
        <v>7.5693752295021774E-2</v>
      </c>
      <c r="C52" s="264">
        <v>8.6587899283447317E-2</v>
      </c>
      <c r="D52" s="264">
        <v>7.1472147199391781E-2</v>
      </c>
      <c r="E52" s="264">
        <v>7.3858762984847046E-2</v>
      </c>
      <c r="F52" s="264">
        <v>8.879467139332442E-2</v>
      </c>
      <c r="G52" s="245"/>
      <c r="H52" s="245"/>
    </row>
    <row r="53" spans="1:8">
      <c r="A53" s="276" t="s">
        <v>364</v>
      </c>
      <c r="B53" s="264">
        <v>2.3700361957719143E-2</v>
      </c>
      <c r="C53" s="264">
        <v>2.3031447919917018E-2</v>
      </c>
      <c r="D53" s="264">
        <v>2.3746386386140891E-2</v>
      </c>
      <c r="E53" s="264">
        <v>2.6690604796438793E-2</v>
      </c>
      <c r="F53" s="264">
        <v>3.0728422014779041E-2</v>
      </c>
      <c r="G53" s="245"/>
      <c r="H53" s="245"/>
    </row>
    <row r="54" spans="1:8">
      <c r="A54" s="276" t="s">
        <v>365</v>
      </c>
      <c r="B54" s="264">
        <v>0.2967004144153596</v>
      </c>
      <c r="C54" s="264">
        <v>0.28848764937551125</v>
      </c>
      <c r="D54" s="264">
        <v>0.2490090344178518</v>
      </c>
      <c r="E54" s="264">
        <v>0.2551685762858803</v>
      </c>
      <c r="F54" s="264">
        <v>0.212557552101829</v>
      </c>
      <c r="G54" s="245"/>
      <c r="H54" s="245"/>
    </row>
    <row r="55" spans="1:8">
      <c r="A55" s="276" t="s">
        <v>173</v>
      </c>
      <c r="B55" s="264">
        <v>0.20811519697843991</v>
      </c>
      <c r="C55" s="264">
        <v>0.21322291281895589</v>
      </c>
      <c r="D55" s="264">
        <v>0.23403342152135059</v>
      </c>
      <c r="E55" s="264">
        <v>0.187240034062647</v>
      </c>
      <c r="F55" s="264">
        <v>0.20921636502314436</v>
      </c>
      <c r="G55" s="245"/>
      <c r="H55" s="245"/>
    </row>
    <row r="56" spans="1:8">
      <c r="A56" s="276" t="s">
        <v>174</v>
      </c>
      <c r="B56" s="264">
        <v>1.4856003776950113E-2</v>
      </c>
      <c r="C56" s="264">
        <v>1.6869488461787138E-2</v>
      </c>
      <c r="D56" s="264">
        <v>1.6949879980502579E-2</v>
      </c>
      <c r="E56" s="264">
        <v>5.8306151873906718E-2</v>
      </c>
      <c r="F56" s="264">
        <v>6.6984316183759107E-2</v>
      </c>
      <c r="G56" s="245"/>
      <c r="H56" s="245"/>
    </row>
    <row r="57" spans="1:8">
      <c r="A57" s="276" t="s">
        <v>366</v>
      </c>
      <c r="B57" s="284">
        <v>0.15110423333158474</v>
      </c>
      <c r="C57" s="284">
        <v>0.14557066997253543</v>
      </c>
      <c r="D57" s="284">
        <v>0.16871399798281406</v>
      </c>
      <c r="E57" s="284">
        <v>0.16927106550296203</v>
      </c>
      <c r="F57" s="284">
        <v>0.17175616127866797</v>
      </c>
      <c r="G57" s="245"/>
      <c r="H57" s="245"/>
    </row>
    <row r="58" spans="1:8">
      <c r="A58" s="245"/>
      <c r="B58" s="285">
        <v>1</v>
      </c>
      <c r="C58" s="285">
        <v>0.99997188887108512</v>
      </c>
      <c r="D58" s="285">
        <v>1</v>
      </c>
      <c r="E58" s="285">
        <v>1.0000000000000002</v>
      </c>
      <c r="F58" s="285">
        <v>0.99999073608018851</v>
      </c>
      <c r="G58" s="245"/>
      <c r="H58" s="245"/>
    </row>
    <row r="59" spans="1:8">
      <c r="A59" s="279"/>
      <c r="B59" s="245"/>
      <c r="C59" s="245"/>
      <c r="D59" s="245"/>
      <c r="E59" s="245"/>
      <c r="F59" s="245"/>
      <c r="G59" s="245"/>
      <c r="H59" s="245"/>
    </row>
    <row r="60" spans="1:8">
      <c r="A60" s="279"/>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sheetData>
  <pageMargins left="0.70866141732283472" right="0.70866141732283472" top="0.74803149606299213" bottom="0.74803149606299213" header="0.31496062992125984" footer="0.31496062992125984"/>
  <pageSetup paperSize="9" scale="92" firstPageNumber="6" orientation="portrait" useFirstPageNumber="1" r:id="rId1"/>
  <headerFooter>
    <oddFooter>&amp;L&amp;8______________________________________________________
&amp;"-,Italic"Arion Bank Factbook 30. September 2016&amp;C&amp;8&amp;P&amp;R&amp;8__________________________&amp;"-,Italic"____________________________
All amounts are in ISK millions</oddFooter>
  </headerFooter>
  <rowBreaks count="1" manualBreakCount="1">
    <brk id="2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97"/>
  <sheetViews>
    <sheetView zoomScaleNormal="100" zoomScaleSheetLayoutView="100" workbookViewId="0"/>
  </sheetViews>
  <sheetFormatPr defaultRowHeight="15"/>
  <cols>
    <col min="1" max="1" width="52" style="251" customWidth="1"/>
    <col min="2" max="6" width="9" style="251" customWidth="1"/>
    <col min="7" max="7" width="40.28515625" style="251" customWidth="1"/>
    <col min="8" max="16384" width="9.140625" style="251"/>
  </cols>
  <sheetData>
    <row r="1" spans="1:7" ht="27.75" customHeight="1">
      <c r="A1" s="256" t="s">
        <v>377</v>
      </c>
      <c r="B1" s="257">
        <v>0</v>
      </c>
      <c r="C1" s="257">
        <v>3</v>
      </c>
      <c r="D1" s="257">
        <v>7</v>
      </c>
      <c r="E1" s="257">
        <v>11</v>
      </c>
      <c r="F1" s="257">
        <v>15</v>
      </c>
      <c r="G1" s="245"/>
    </row>
    <row r="2" spans="1:7" ht="15.75" thickBot="1">
      <c r="A2" s="249" t="s">
        <v>324</v>
      </c>
      <c r="B2" s="250" t="s">
        <v>287</v>
      </c>
      <c r="C2" s="250">
        <v>2015</v>
      </c>
      <c r="D2" s="250">
        <v>2014</v>
      </c>
      <c r="E2" s="250">
        <v>2013</v>
      </c>
      <c r="F2" s="250">
        <v>2012</v>
      </c>
      <c r="G2" s="245"/>
    </row>
    <row r="3" spans="1:7" ht="15.75" thickTop="1">
      <c r="A3" s="274"/>
      <c r="B3" s="275"/>
      <c r="C3" s="275"/>
      <c r="D3" s="275"/>
      <c r="E3" s="275"/>
      <c r="F3" s="275"/>
      <c r="G3" s="245"/>
    </row>
    <row r="4" spans="1:7">
      <c r="A4" s="252" t="s">
        <v>413</v>
      </c>
      <c r="B4" s="275"/>
      <c r="C4" s="275"/>
      <c r="D4" s="275"/>
      <c r="E4" s="275"/>
      <c r="F4" s="275"/>
      <c r="G4" s="245"/>
    </row>
    <row r="5" spans="1:7">
      <c r="A5" s="252" t="s">
        <v>53</v>
      </c>
      <c r="B5" s="272">
        <v>207006</v>
      </c>
      <c r="C5" s="272">
        <v>201894.51223531002</v>
      </c>
      <c r="D5" s="272">
        <v>162211.78242742998</v>
      </c>
      <c r="E5" s="272">
        <v>144946.62617100001</v>
      </c>
      <c r="F5" s="272">
        <v>130878</v>
      </c>
      <c r="G5" s="245"/>
    </row>
    <row r="6" spans="1:7">
      <c r="A6" s="276" t="s">
        <v>411</v>
      </c>
      <c r="B6" s="278">
        <v>-66</v>
      </c>
      <c r="C6" s="278">
        <v>-9108.2969601700006</v>
      </c>
      <c r="D6" s="278">
        <v>-1500.54528484</v>
      </c>
      <c r="E6" s="278">
        <v>-4857.9041979499998</v>
      </c>
      <c r="F6" s="278">
        <v>-3806</v>
      </c>
      <c r="G6" s="245"/>
    </row>
    <row r="7" spans="1:7">
      <c r="A7" s="276" t="s">
        <v>17</v>
      </c>
      <c r="B7" s="278">
        <v>-11077</v>
      </c>
      <c r="C7" s="278">
        <v>-9285</v>
      </c>
      <c r="D7" s="278">
        <v>-9596</v>
      </c>
      <c r="E7" s="278">
        <v>-5383</v>
      </c>
      <c r="F7" s="278">
        <v>-4941</v>
      </c>
      <c r="G7" s="245"/>
    </row>
    <row r="8" spans="1:7">
      <c r="A8" s="276" t="s">
        <v>108</v>
      </c>
      <c r="B8" s="278">
        <v>-241</v>
      </c>
      <c r="C8" s="278">
        <v>-205</v>
      </c>
      <c r="D8" s="278">
        <v>-655</v>
      </c>
      <c r="E8" s="278">
        <v>-818</v>
      </c>
      <c r="F8" s="278">
        <v>-463</v>
      </c>
      <c r="G8" s="245"/>
    </row>
    <row r="9" spans="1:7">
      <c r="A9" s="276" t="s">
        <v>375</v>
      </c>
      <c r="B9" s="286">
        <v>-1699</v>
      </c>
      <c r="C9" s="286">
        <v>-3151</v>
      </c>
      <c r="D9" s="286">
        <v>-111</v>
      </c>
      <c r="E9" s="286">
        <v>-119</v>
      </c>
      <c r="F9" s="286">
        <v>0</v>
      </c>
      <c r="G9" s="245"/>
    </row>
    <row r="10" spans="1:7">
      <c r="A10" s="252" t="s">
        <v>409</v>
      </c>
      <c r="B10" s="286">
        <v>193923</v>
      </c>
      <c r="C10" s="286">
        <v>180145.21527514001</v>
      </c>
      <c r="D10" s="286">
        <v>150349.23714258999</v>
      </c>
      <c r="E10" s="286">
        <v>133768.72197305001</v>
      </c>
      <c r="F10" s="286">
        <v>121668</v>
      </c>
      <c r="G10" s="245"/>
    </row>
    <row r="11" spans="1:7">
      <c r="A11" s="276" t="s">
        <v>420</v>
      </c>
      <c r="B11" s="286">
        <v>66</v>
      </c>
      <c r="C11" s="286">
        <v>9108.2969601700006</v>
      </c>
      <c r="D11" s="286">
        <v>1500.54528484</v>
      </c>
      <c r="E11" s="286">
        <v>4857.9041979499998</v>
      </c>
      <c r="F11" s="286">
        <v>3806</v>
      </c>
      <c r="G11" s="245"/>
    </row>
    <row r="12" spans="1:7">
      <c r="A12" s="252" t="s">
        <v>126</v>
      </c>
      <c r="B12" s="286">
        <v>193989</v>
      </c>
      <c r="C12" s="286">
        <v>189253.51223531002</v>
      </c>
      <c r="D12" s="286">
        <v>151849.78242742998</v>
      </c>
      <c r="E12" s="286">
        <v>138626.62617100001</v>
      </c>
      <c r="F12" s="286">
        <v>125474</v>
      </c>
      <c r="G12" s="245"/>
    </row>
    <row r="13" spans="1:7">
      <c r="A13" s="276" t="s">
        <v>376</v>
      </c>
      <c r="B13" s="278">
        <v>0</v>
      </c>
      <c r="C13" s="272">
        <v>10364.867906790001</v>
      </c>
      <c r="D13" s="272">
        <v>31639.005507000002</v>
      </c>
      <c r="E13" s="272">
        <v>31918.420891999998</v>
      </c>
      <c r="F13" s="272">
        <v>34220</v>
      </c>
      <c r="G13" s="245"/>
    </row>
    <row r="14" spans="1:7">
      <c r="A14" s="276" t="s">
        <v>408</v>
      </c>
      <c r="B14" s="278">
        <v>0</v>
      </c>
      <c r="C14" s="278">
        <v>-771</v>
      </c>
      <c r="D14" s="278">
        <v>0</v>
      </c>
      <c r="E14" s="278">
        <v>0</v>
      </c>
      <c r="F14" s="278">
        <v>0</v>
      </c>
      <c r="G14" s="245"/>
    </row>
    <row r="15" spans="1:7" s="244" customFormat="1">
      <c r="A15" s="276" t="s">
        <v>428</v>
      </c>
      <c r="B15" s="278">
        <v>0</v>
      </c>
      <c r="C15" s="278">
        <v>-3118</v>
      </c>
      <c r="D15" s="278">
        <v>-101</v>
      </c>
      <c r="E15" s="278">
        <v>-105.962514257886</v>
      </c>
      <c r="F15" s="278">
        <v>0</v>
      </c>
      <c r="G15" s="245"/>
    </row>
    <row r="16" spans="1:7" s="244" customFormat="1">
      <c r="A16" s="276" t="s">
        <v>419</v>
      </c>
      <c r="B16" s="278">
        <v>4633</v>
      </c>
      <c r="C16" s="278">
        <v>0</v>
      </c>
      <c r="D16" s="278">
        <v>0</v>
      </c>
      <c r="E16" s="278">
        <v>0</v>
      </c>
      <c r="F16" s="278">
        <v>0</v>
      </c>
      <c r="G16" s="245"/>
    </row>
    <row r="17" spans="1:7" s="244" customFormat="1">
      <c r="A17" s="252" t="s">
        <v>412</v>
      </c>
      <c r="B17" s="291">
        <v>4633</v>
      </c>
      <c r="C17" s="291">
        <v>6475.8679067900011</v>
      </c>
      <c r="D17" s="291">
        <v>31538.005507000002</v>
      </c>
      <c r="E17" s="291">
        <v>31812.458377742114</v>
      </c>
      <c r="F17" s="291">
        <v>34220</v>
      </c>
      <c r="G17" s="245"/>
    </row>
    <row r="18" spans="1:7">
      <c r="A18" s="252" t="s">
        <v>320</v>
      </c>
      <c r="B18" s="287">
        <v>198622</v>
      </c>
      <c r="C18" s="287">
        <v>195729.38014210001</v>
      </c>
      <c r="D18" s="287">
        <v>183387.78793442997</v>
      </c>
      <c r="E18" s="287">
        <v>170439.08454874213</v>
      </c>
      <c r="F18" s="287">
        <v>159694</v>
      </c>
      <c r="G18" s="245"/>
    </row>
    <row r="19" spans="1:7">
      <c r="A19" s="246"/>
      <c r="B19" s="264"/>
      <c r="C19" s="264"/>
      <c r="D19" s="264"/>
      <c r="E19" s="264"/>
      <c r="F19" s="264"/>
      <c r="G19" s="245"/>
    </row>
    <row r="20" spans="1:7">
      <c r="A20" s="252" t="s">
        <v>26</v>
      </c>
      <c r="B20" s="254"/>
      <c r="C20" s="254"/>
      <c r="D20" s="254"/>
      <c r="E20" s="254"/>
      <c r="F20" s="254"/>
      <c r="G20" s="245"/>
    </row>
    <row r="21" spans="1:7">
      <c r="A21" s="276" t="s">
        <v>429</v>
      </c>
      <c r="B21" s="272">
        <v>663903</v>
      </c>
      <c r="C21" s="272">
        <v>681034</v>
      </c>
      <c r="D21" s="272">
        <v>591994</v>
      </c>
      <c r="E21" s="272">
        <v>608029</v>
      </c>
      <c r="F21" s="272">
        <v>557964</v>
      </c>
      <c r="G21" s="245"/>
    </row>
    <row r="22" spans="1:7">
      <c r="A22" s="276" t="s">
        <v>39</v>
      </c>
      <c r="B22" s="272">
        <v>2578</v>
      </c>
      <c r="C22" s="272">
        <v>38401</v>
      </c>
      <c r="D22" s="272">
        <v>18915</v>
      </c>
      <c r="E22" s="272">
        <v>31703</v>
      </c>
      <c r="F22" s="272">
        <v>20063</v>
      </c>
      <c r="G22" s="245"/>
    </row>
    <row r="23" spans="1:7">
      <c r="A23" s="276" t="s">
        <v>38</v>
      </c>
      <c r="B23" s="272">
        <v>10926</v>
      </c>
      <c r="C23" s="272">
        <v>7035</v>
      </c>
      <c r="D23" s="272">
        <v>2890</v>
      </c>
      <c r="E23" s="272">
        <v>4993</v>
      </c>
      <c r="F23" s="272">
        <v>7407</v>
      </c>
      <c r="G23" s="245"/>
    </row>
    <row r="24" spans="1:7">
      <c r="A24" s="276" t="s">
        <v>417</v>
      </c>
      <c r="B24" s="272">
        <v>815</v>
      </c>
      <c r="C24" s="278">
        <v>0</v>
      </c>
      <c r="D24" s="278">
        <v>0</v>
      </c>
      <c r="E24" s="278">
        <v>0</v>
      </c>
      <c r="F24" s="278">
        <v>0</v>
      </c>
      <c r="G24" s="245"/>
    </row>
    <row r="25" spans="1:7">
      <c r="A25" s="276" t="s">
        <v>40</v>
      </c>
      <c r="B25" s="287">
        <v>81441</v>
      </c>
      <c r="C25" s="287">
        <v>81441</v>
      </c>
      <c r="D25" s="287">
        <v>82211</v>
      </c>
      <c r="E25" s="287">
        <v>76097</v>
      </c>
      <c r="F25" s="287">
        <v>72329</v>
      </c>
      <c r="G25" s="245"/>
    </row>
    <row r="26" spans="1:7">
      <c r="A26" s="252" t="s">
        <v>395</v>
      </c>
      <c r="B26" s="287">
        <v>759663</v>
      </c>
      <c r="C26" s="287">
        <v>807911</v>
      </c>
      <c r="D26" s="287">
        <v>696010</v>
      </c>
      <c r="E26" s="287">
        <v>720822</v>
      </c>
      <c r="F26" s="287">
        <v>657763</v>
      </c>
      <c r="G26" s="245"/>
    </row>
    <row r="27" spans="1:7">
      <c r="A27" s="246" t="s">
        <v>418</v>
      </c>
      <c r="B27" s="272">
        <v>691293.33000000007</v>
      </c>
      <c r="C27" s="278">
        <v>694803</v>
      </c>
      <c r="D27" s="278">
        <v>0</v>
      </c>
      <c r="E27" s="278">
        <v>0</v>
      </c>
      <c r="F27" s="278">
        <v>0</v>
      </c>
      <c r="G27" s="245"/>
    </row>
    <row r="28" spans="1:7">
      <c r="A28" s="266"/>
      <c r="B28" s="272"/>
      <c r="C28" s="272"/>
      <c r="D28" s="272"/>
      <c r="E28" s="272"/>
      <c r="F28" s="272"/>
      <c r="G28" s="245"/>
    </row>
    <row r="29" spans="1:7">
      <c r="A29" s="252" t="s">
        <v>379</v>
      </c>
      <c r="B29" s="259"/>
      <c r="C29" s="264"/>
      <c r="D29" s="264"/>
      <c r="E29" s="264"/>
      <c r="F29" s="264"/>
      <c r="G29" s="245"/>
    </row>
    <row r="30" spans="1:7">
      <c r="A30" s="276" t="s">
        <v>432</v>
      </c>
      <c r="B30" s="264">
        <v>0.25527503643062777</v>
      </c>
      <c r="C30" s="264">
        <v>0.22297655963978708</v>
      </c>
      <c r="D30" s="264">
        <v>0.21601591520608898</v>
      </c>
      <c r="E30" s="277">
        <v>0</v>
      </c>
      <c r="F30" s="277">
        <v>0</v>
      </c>
      <c r="G30" s="277"/>
    </row>
    <row r="31" spans="1:7">
      <c r="A31" s="276" t="s">
        <v>102</v>
      </c>
      <c r="B31" s="264">
        <v>0.255</v>
      </c>
      <c r="C31" s="264">
        <v>0.23400000000000001</v>
      </c>
      <c r="D31" s="264">
        <v>0.218</v>
      </c>
      <c r="E31" s="264">
        <v>0.192</v>
      </c>
      <c r="F31" s="264">
        <v>0.191</v>
      </c>
      <c r="G31" s="245"/>
    </row>
    <row r="32" spans="1:7">
      <c r="A32" s="276" t="s">
        <v>405</v>
      </c>
      <c r="B32" s="264">
        <v>0.26100000000000001</v>
      </c>
      <c r="C32" s="264">
        <v>0.24199999999999999</v>
      </c>
      <c r="D32" s="264">
        <v>0.26300000000000001</v>
      </c>
      <c r="E32" s="264">
        <v>0.23599999999999999</v>
      </c>
      <c r="F32" s="264">
        <v>0.24299999999999999</v>
      </c>
      <c r="G32" s="245"/>
    </row>
    <row r="33" spans="1:7">
      <c r="A33" s="276"/>
      <c r="B33" s="264"/>
      <c r="C33" s="264"/>
      <c r="D33" s="264"/>
      <c r="E33" s="264"/>
      <c r="F33" s="264"/>
      <c r="G33" s="245"/>
    </row>
    <row r="34" spans="1:7">
      <c r="A34" s="252" t="s">
        <v>430</v>
      </c>
      <c r="B34" s="264"/>
      <c r="C34" s="264"/>
      <c r="D34" s="264"/>
      <c r="E34" s="264"/>
      <c r="F34" s="264"/>
      <c r="G34" s="245"/>
    </row>
    <row r="35" spans="1:7">
      <c r="A35" s="276" t="s">
        <v>382</v>
      </c>
      <c r="B35" s="272">
        <v>1010192</v>
      </c>
      <c r="C35" s="272">
        <v>982348</v>
      </c>
      <c r="D35" s="272">
        <v>912303</v>
      </c>
      <c r="E35" s="272">
        <v>921079</v>
      </c>
      <c r="F35" s="277">
        <v>0</v>
      </c>
      <c r="G35" s="245"/>
    </row>
    <row r="36" spans="1:7">
      <c r="A36" s="276" t="s">
        <v>383</v>
      </c>
      <c r="B36" s="272">
        <v>7298</v>
      </c>
      <c r="C36" s="272">
        <v>3789</v>
      </c>
      <c r="D36" s="272">
        <v>1348</v>
      </c>
      <c r="E36" s="272">
        <v>1929</v>
      </c>
      <c r="F36" s="277">
        <v>0</v>
      </c>
      <c r="G36" s="245"/>
    </row>
    <row r="37" spans="1:7">
      <c r="A37" s="276" t="s">
        <v>384</v>
      </c>
      <c r="B37" s="272">
        <v>12683</v>
      </c>
      <c r="C37" s="272">
        <v>16287</v>
      </c>
      <c r="D37" s="272">
        <v>10044</v>
      </c>
      <c r="E37" s="272">
        <v>10381</v>
      </c>
      <c r="F37" s="277">
        <v>0</v>
      </c>
      <c r="G37" s="245"/>
    </row>
    <row r="38" spans="1:7">
      <c r="A38" s="276" t="s">
        <v>385</v>
      </c>
      <c r="B38" s="287">
        <v>83711</v>
      </c>
      <c r="C38" s="287">
        <v>127675</v>
      </c>
      <c r="D38" s="287">
        <v>59922</v>
      </c>
      <c r="E38" s="287">
        <v>25199</v>
      </c>
      <c r="F38" s="288">
        <v>0</v>
      </c>
      <c r="G38" s="245"/>
    </row>
    <row r="39" spans="1:7">
      <c r="A39" s="252" t="s">
        <v>386</v>
      </c>
      <c r="B39" s="289">
        <v>1113884</v>
      </c>
      <c r="C39" s="289">
        <v>1130099</v>
      </c>
      <c r="D39" s="289">
        <v>983617</v>
      </c>
      <c r="E39" s="289">
        <v>958588</v>
      </c>
      <c r="F39" s="290">
        <v>0</v>
      </c>
      <c r="G39" s="245"/>
    </row>
    <row r="40" spans="1:7">
      <c r="A40" s="252" t="s">
        <v>126</v>
      </c>
      <c r="B40" s="287">
        <v>193989</v>
      </c>
      <c r="C40" s="287">
        <v>189253</v>
      </c>
      <c r="D40" s="287">
        <v>151850</v>
      </c>
      <c r="E40" s="287">
        <v>138627</v>
      </c>
      <c r="F40" s="287">
        <v>125474</v>
      </c>
      <c r="G40" s="245"/>
    </row>
    <row r="41" spans="1:7">
      <c r="A41" s="252" t="s">
        <v>381</v>
      </c>
      <c r="B41" s="277">
        <v>0.17406640381747474</v>
      </c>
      <c r="C41" s="277">
        <v>0.16746585918578816</v>
      </c>
      <c r="D41" s="277">
        <v>0.15437919434088676</v>
      </c>
      <c r="E41" s="277">
        <v>0.14461534315236799</v>
      </c>
      <c r="F41" s="277">
        <v>0</v>
      </c>
      <c r="G41" s="245"/>
    </row>
    <row r="42" spans="1:7">
      <c r="A42" s="265"/>
      <c r="B42" s="264"/>
      <c r="C42" s="264"/>
      <c r="D42" s="264"/>
      <c r="E42" s="264"/>
      <c r="F42" s="264"/>
      <c r="G42" s="245"/>
    </row>
    <row r="43" spans="1:7">
      <c r="A43" s="252" t="s">
        <v>380</v>
      </c>
      <c r="B43" s="264"/>
      <c r="C43" s="264"/>
      <c r="D43" s="264"/>
      <c r="E43" s="264"/>
      <c r="F43" s="264"/>
      <c r="G43" s="245"/>
    </row>
    <row r="44" spans="1:7">
      <c r="A44" s="276" t="s">
        <v>34</v>
      </c>
      <c r="B44" s="273">
        <v>3.0219621479936756E-2</v>
      </c>
      <c r="C44" s="273">
        <v>7.0181291982509969E-2</v>
      </c>
      <c r="D44" s="273">
        <v>4.0049255191697206E-2</v>
      </c>
      <c r="E44" s="273">
        <v>1.8596526625784385E-2</v>
      </c>
      <c r="F44" s="273">
        <v>2.5167240563170126E-2</v>
      </c>
      <c r="G44" s="245"/>
    </row>
    <row r="45" spans="1:7">
      <c r="A45" s="276" t="s">
        <v>316</v>
      </c>
      <c r="B45" s="273">
        <v>0.73151506967555435</v>
      </c>
      <c r="C45" s="273">
        <v>0.79908655264680195</v>
      </c>
      <c r="D45" s="273">
        <v>0.7454042932064997</v>
      </c>
      <c r="E45" s="273">
        <v>0.76777173826612244</v>
      </c>
      <c r="F45" s="273">
        <v>0.73030005273822407</v>
      </c>
      <c r="G45" s="245"/>
    </row>
    <row r="46" spans="1:7">
      <c r="G46" s="245"/>
    </row>
    <row r="47" spans="1:7">
      <c r="A47" s="279" t="s">
        <v>433</v>
      </c>
      <c r="G47" s="245"/>
    </row>
    <row r="48" spans="1:7">
      <c r="A48" s="279" t="s">
        <v>431</v>
      </c>
      <c r="G48" s="245"/>
    </row>
    <row r="49" spans="1:7">
      <c r="A49" s="245"/>
      <c r="G49" s="245"/>
    </row>
    <row r="50" spans="1:7">
      <c r="A50" s="279"/>
      <c r="G50" s="245"/>
    </row>
    <row r="51" spans="1:7">
      <c r="G51" s="245"/>
    </row>
    <row r="52" spans="1:7">
      <c r="G52" s="245"/>
    </row>
    <row r="53" spans="1:7">
      <c r="G53" s="245"/>
    </row>
    <row r="54" spans="1:7">
      <c r="G54" s="245"/>
    </row>
    <row r="55" spans="1:7">
      <c r="G55" s="245"/>
    </row>
    <row r="56" spans="1:7">
      <c r="G56" s="245"/>
    </row>
    <row r="57" spans="1:7">
      <c r="A57" s="265"/>
      <c r="B57" s="264"/>
      <c r="C57" s="264"/>
      <c r="D57" s="264"/>
      <c r="E57" s="264"/>
      <c r="F57" s="264"/>
      <c r="G57" s="245"/>
    </row>
    <row r="58" spans="1:7">
      <c r="A58" s="245"/>
      <c r="B58" s="262"/>
      <c r="C58" s="262"/>
      <c r="D58" s="262"/>
      <c r="E58" s="262"/>
      <c r="F58" s="262"/>
      <c r="G58" s="245"/>
    </row>
    <row r="59" spans="1:7">
      <c r="A59" s="266"/>
      <c r="B59" s="261"/>
      <c r="C59" s="261"/>
      <c r="D59" s="261"/>
      <c r="E59" s="261"/>
      <c r="F59" s="261"/>
      <c r="G59" s="245"/>
    </row>
    <row r="60" spans="1:7">
      <c r="A60" s="265"/>
      <c r="B60" s="264"/>
      <c r="C60" s="264"/>
      <c r="D60" s="264"/>
      <c r="E60" s="264"/>
      <c r="F60" s="264"/>
      <c r="G60" s="245"/>
    </row>
    <row r="61" spans="1:7">
      <c r="A61" s="265"/>
      <c r="B61" s="264"/>
      <c r="C61" s="264"/>
      <c r="D61" s="264"/>
      <c r="E61" s="264"/>
      <c r="F61" s="264"/>
      <c r="G61" s="245"/>
    </row>
    <row r="62" spans="1:7">
      <c r="A62" s="265"/>
      <c r="B62" s="264"/>
      <c r="C62" s="264"/>
      <c r="D62" s="264"/>
      <c r="E62" s="264"/>
      <c r="F62" s="264"/>
      <c r="G62" s="245"/>
    </row>
    <row r="63" spans="1:7">
      <c r="A63" s="245"/>
      <c r="B63" s="245"/>
      <c r="C63" s="245"/>
      <c r="D63" s="245"/>
      <c r="E63" s="245"/>
      <c r="F63" s="245"/>
      <c r="G63" s="245"/>
    </row>
    <row r="64" spans="1:7">
      <c r="A64" s="245"/>
      <c r="B64" s="245"/>
      <c r="C64" s="245"/>
      <c r="D64" s="245"/>
      <c r="E64" s="245"/>
      <c r="F64" s="245"/>
      <c r="G64" s="245"/>
    </row>
    <row r="65" spans="1:7">
      <c r="A65" s="245"/>
      <c r="B65" s="245"/>
      <c r="C65" s="245"/>
      <c r="D65" s="245"/>
      <c r="E65" s="245"/>
      <c r="F65" s="245"/>
      <c r="G65" s="245"/>
    </row>
    <row r="66" spans="1:7">
      <c r="A66" s="245"/>
      <c r="B66" s="245"/>
      <c r="C66" s="245"/>
      <c r="D66" s="245"/>
      <c r="E66" s="245"/>
      <c r="F66" s="245"/>
      <c r="G66" s="245"/>
    </row>
    <row r="67" spans="1:7">
      <c r="A67" s="245"/>
      <c r="B67" s="245"/>
      <c r="C67" s="245"/>
      <c r="D67" s="245"/>
      <c r="E67" s="245"/>
      <c r="F67" s="245"/>
      <c r="G67" s="245"/>
    </row>
    <row r="68" spans="1:7">
      <c r="A68" s="245"/>
      <c r="B68" s="245"/>
      <c r="C68" s="245"/>
      <c r="D68" s="245"/>
      <c r="E68" s="245"/>
      <c r="F68" s="245"/>
      <c r="G68" s="245"/>
    </row>
    <row r="69" spans="1:7">
      <c r="A69" s="245"/>
      <c r="B69" s="245"/>
      <c r="C69" s="245"/>
      <c r="D69" s="245"/>
      <c r="E69" s="245"/>
      <c r="F69" s="245"/>
      <c r="G69" s="245"/>
    </row>
    <row r="70" spans="1:7">
      <c r="A70" s="245"/>
      <c r="B70" s="245"/>
      <c r="C70" s="245"/>
      <c r="D70" s="245"/>
      <c r="E70" s="245"/>
      <c r="F70" s="245"/>
      <c r="G70" s="245"/>
    </row>
    <row r="71" spans="1:7">
      <c r="A71" s="245"/>
      <c r="B71" s="245"/>
      <c r="C71" s="245"/>
      <c r="D71" s="245"/>
      <c r="E71" s="245"/>
      <c r="F71" s="245"/>
      <c r="G71" s="245"/>
    </row>
    <row r="72" spans="1:7">
      <c r="A72" s="245"/>
      <c r="B72" s="245"/>
      <c r="C72" s="245"/>
      <c r="D72" s="245"/>
      <c r="E72" s="245"/>
      <c r="F72" s="245"/>
    </row>
    <row r="73" spans="1:7">
      <c r="A73" s="245"/>
      <c r="B73" s="245"/>
      <c r="C73" s="245"/>
      <c r="D73" s="245"/>
      <c r="E73" s="245"/>
      <c r="F73" s="245"/>
    </row>
    <row r="74" spans="1:7">
      <c r="A74" s="245"/>
      <c r="B74" s="245"/>
      <c r="C74" s="245"/>
      <c r="D74" s="245"/>
      <c r="E74" s="245"/>
      <c r="F74" s="245"/>
    </row>
    <row r="75" spans="1:7">
      <c r="A75" s="245"/>
      <c r="B75" s="245"/>
      <c r="C75" s="245"/>
      <c r="D75" s="245"/>
      <c r="E75" s="245"/>
      <c r="F75" s="245"/>
    </row>
    <row r="76" spans="1:7">
      <c r="A76" s="245"/>
      <c r="B76" s="245"/>
      <c r="C76" s="245"/>
      <c r="D76" s="245"/>
      <c r="E76" s="245"/>
      <c r="F76" s="245"/>
    </row>
    <row r="77" spans="1:7">
      <c r="A77" s="245"/>
      <c r="B77" s="245"/>
      <c r="C77" s="245"/>
      <c r="D77" s="245"/>
      <c r="E77" s="245"/>
      <c r="F77" s="245"/>
    </row>
    <row r="78" spans="1:7">
      <c r="A78" s="245"/>
      <c r="B78" s="245"/>
      <c r="C78" s="245"/>
      <c r="D78" s="245"/>
      <c r="E78" s="245"/>
      <c r="F78" s="245"/>
    </row>
    <row r="79" spans="1:7">
      <c r="A79" s="245"/>
      <c r="B79" s="245"/>
      <c r="C79" s="245"/>
      <c r="D79" s="245"/>
      <c r="E79" s="245"/>
      <c r="F79" s="245"/>
    </row>
    <row r="80" spans="1:7">
      <c r="A80" s="245"/>
      <c r="B80" s="245"/>
      <c r="C80" s="245"/>
      <c r="D80" s="245"/>
      <c r="E80" s="245"/>
      <c r="F80" s="245"/>
    </row>
    <row r="81" spans="1:6">
      <c r="A81" s="245"/>
      <c r="B81" s="245"/>
      <c r="C81" s="245"/>
      <c r="D81" s="245"/>
      <c r="E81" s="245"/>
      <c r="F81" s="245"/>
    </row>
    <row r="82" spans="1:6">
      <c r="A82" s="245"/>
      <c r="B82" s="245"/>
      <c r="C82" s="245"/>
      <c r="D82" s="245"/>
      <c r="E82" s="245"/>
      <c r="F82" s="245"/>
    </row>
    <row r="83" spans="1:6">
      <c r="A83" s="245"/>
      <c r="B83" s="245"/>
      <c r="C83" s="245"/>
      <c r="D83" s="245"/>
      <c r="E83" s="245"/>
      <c r="F83" s="245"/>
    </row>
    <row r="84" spans="1:6">
      <c r="A84" s="245"/>
      <c r="B84" s="245"/>
      <c r="C84" s="245"/>
      <c r="D84" s="245"/>
      <c r="E84" s="245"/>
      <c r="F84" s="245"/>
    </row>
    <row r="85" spans="1:6">
      <c r="A85" s="245"/>
      <c r="B85" s="245"/>
      <c r="C85" s="245"/>
      <c r="D85" s="245"/>
      <c r="E85" s="245"/>
      <c r="F85" s="245"/>
    </row>
    <row r="86" spans="1:6">
      <c r="A86" s="245"/>
      <c r="B86" s="245"/>
      <c r="C86" s="245"/>
      <c r="D86" s="245"/>
      <c r="E86" s="245"/>
      <c r="F86" s="245"/>
    </row>
    <row r="87" spans="1:6">
      <c r="A87" s="245"/>
      <c r="B87" s="245"/>
      <c r="C87" s="245"/>
      <c r="D87" s="245"/>
      <c r="E87" s="245"/>
      <c r="F87" s="245"/>
    </row>
    <row r="88" spans="1:6">
      <c r="A88" s="245"/>
      <c r="B88" s="245"/>
      <c r="C88" s="245"/>
      <c r="D88" s="245"/>
      <c r="E88" s="245"/>
      <c r="F88" s="245"/>
    </row>
    <row r="89" spans="1:6">
      <c r="A89" s="245"/>
      <c r="B89" s="245"/>
      <c r="C89" s="245"/>
      <c r="D89" s="245"/>
      <c r="E89" s="245"/>
      <c r="F89" s="245"/>
    </row>
    <row r="90" spans="1:6">
      <c r="A90" s="245"/>
      <c r="B90" s="245"/>
      <c r="C90" s="245"/>
      <c r="D90" s="245"/>
      <c r="E90" s="245"/>
      <c r="F90" s="245"/>
    </row>
    <row r="91" spans="1:6">
      <c r="A91" s="245"/>
      <c r="B91" s="245"/>
      <c r="C91" s="245"/>
      <c r="D91" s="245"/>
      <c r="E91" s="245"/>
      <c r="F91" s="245"/>
    </row>
    <row r="92" spans="1:6">
      <c r="A92" s="245"/>
      <c r="B92" s="245"/>
      <c r="C92" s="245"/>
      <c r="D92" s="245"/>
      <c r="E92" s="245"/>
      <c r="F92" s="245"/>
    </row>
    <row r="93" spans="1:6">
      <c r="A93" s="245"/>
      <c r="B93" s="245"/>
      <c r="C93" s="245"/>
      <c r="D93" s="245"/>
      <c r="E93" s="245"/>
      <c r="F93" s="245"/>
    </row>
    <row r="94" spans="1:6">
      <c r="A94" s="245"/>
      <c r="B94" s="245"/>
      <c r="C94" s="245"/>
      <c r="D94" s="245"/>
      <c r="E94" s="245"/>
      <c r="F94" s="245"/>
    </row>
    <row r="95" spans="1:6">
      <c r="A95" s="245"/>
      <c r="B95" s="245"/>
      <c r="C95" s="245"/>
      <c r="D95" s="245"/>
      <c r="E95" s="245"/>
      <c r="F95" s="245"/>
    </row>
    <row r="96" spans="1:6">
      <c r="A96" s="245"/>
      <c r="B96" s="245"/>
      <c r="C96" s="245"/>
      <c r="D96" s="245"/>
      <c r="E96" s="245"/>
      <c r="F96" s="245"/>
    </row>
    <row r="97" spans="1:6">
      <c r="A97" s="245"/>
      <c r="B97" s="245"/>
      <c r="C97" s="245"/>
      <c r="D97" s="245"/>
      <c r="E97" s="245"/>
      <c r="F97" s="245"/>
    </row>
  </sheetData>
  <pageMargins left="0.70866141732283472" right="0.70866141732283472" top="0.74803149606299213" bottom="0.74803149606299213" header="0.31496062992125984" footer="0.31496062992125984"/>
  <pageSetup paperSize="9" scale="89" firstPageNumber="8" orientation="portrait" useFirstPageNumber="1" r:id="rId1"/>
  <headerFooter>
    <oddFooter>&amp;L&amp;8______________________________________________________&amp;"-,Italic"
Arion Bank Factbook 30. September 2016&amp;C&amp;8&amp;P&amp;R&amp;8__________________________&amp;"-,Italic"____________________________
All amounts are in ISK millions</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76"/>
  <sheetViews>
    <sheetView zoomScaleNormal="100" zoomScaleSheetLayoutView="100" workbookViewId="0"/>
  </sheetViews>
  <sheetFormatPr defaultRowHeight="15"/>
  <cols>
    <col min="1" max="1" width="42.28515625" style="251" customWidth="1"/>
    <col min="2" max="10" width="9" style="251" customWidth="1"/>
    <col min="11" max="11" width="40.28515625" style="251" customWidth="1"/>
    <col min="12" max="16384" width="9.140625" style="251"/>
  </cols>
  <sheetData>
    <row r="1" spans="1:11" ht="27.75" customHeight="1">
      <c r="A1" s="256" t="s">
        <v>344</v>
      </c>
      <c r="B1" s="257"/>
      <c r="C1" s="257"/>
      <c r="D1" s="257"/>
      <c r="E1" s="257"/>
      <c r="F1" s="257"/>
      <c r="G1" s="257"/>
      <c r="H1" s="257"/>
      <c r="I1" s="257"/>
      <c r="J1" s="257"/>
      <c r="K1" s="245"/>
    </row>
    <row r="2" spans="1:11" ht="15.75" thickBot="1">
      <c r="A2" s="249" t="s">
        <v>324</v>
      </c>
      <c r="B2" s="250" t="s">
        <v>281</v>
      </c>
      <c r="C2" s="250" t="s">
        <v>280</v>
      </c>
      <c r="D2" s="250" t="s">
        <v>279</v>
      </c>
      <c r="E2" s="250" t="s">
        <v>278</v>
      </c>
      <c r="F2" s="250" t="s">
        <v>277</v>
      </c>
      <c r="G2" s="250" t="s">
        <v>276</v>
      </c>
      <c r="H2" s="250" t="s">
        <v>275</v>
      </c>
      <c r="I2" s="250" t="s">
        <v>274</v>
      </c>
      <c r="J2" s="250" t="s">
        <v>273</v>
      </c>
      <c r="K2" s="245"/>
    </row>
    <row r="3" spans="1:11" ht="15.75" thickTop="1">
      <c r="A3" s="274"/>
      <c r="B3" s="275"/>
      <c r="C3" s="275"/>
      <c r="D3" s="275"/>
      <c r="E3" s="275"/>
      <c r="F3" s="275"/>
      <c r="G3" s="275"/>
      <c r="H3" s="275"/>
      <c r="I3" s="275"/>
      <c r="J3" s="275"/>
      <c r="K3" s="245"/>
    </row>
    <row r="4" spans="1:11">
      <c r="A4" s="252" t="s">
        <v>118</v>
      </c>
      <c r="B4" s="254"/>
      <c r="C4" s="254"/>
      <c r="D4" s="254"/>
      <c r="E4" s="254"/>
      <c r="F4" s="254"/>
      <c r="G4" s="254"/>
      <c r="H4" s="254"/>
      <c r="I4" s="254"/>
      <c r="J4" s="254"/>
      <c r="K4" s="245"/>
    </row>
    <row r="5" spans="1:11">
      <c r="A5" s="276" t="s">
        <v>128</v>
      </c>
      <c r="B5" s="264">
        <v>0.14428314656056021</v>
      </c>
      <c r="C5" s="264">
        <v>0.13302881982792378</v>
      </c>
      <c r="D5" s="264">
        <v>5.67303113352879E-2</v>
      </c>
      <c r="E5" s="264">
        <v>0.51571535146453207</v>
      </c>
      <c r="F5" s="264">
        <v>0.14152246949547051</v>
      </c>
      <c r="G5" s="264">
        <v>0.10223394029503013</v>
      </c>
      <c r="H5" s="264">
        <v>0.35142472203468833</v>
      </c>
      <c r="I5" s="264">
        <v>0.14810959596004414</v>
      </c>
      <c r="J5" s="264">
        <v>0.13291390445646317</v>
      </c>
      <c r="K5" s="245"/>
    </row>
    <row r="6" spans="1:11">
      <c r="A6" s="276" t="s">
        <v>129</v>
      </c>
      <c r="B6" s="264">
        <v>2.9252321518111746E-2</v>
      </c>
      <c r="C6" s="264">
        <v>2.6923818672814015E-2</v>
      </c>
      <c r="D6" s="264">
        <v>1.1355863854183301E-2</v>
      </c>
      <c r="E6" s="264">
        <v>9.9667987219723031E-2</v>
      </c>
      <c r="F6" s="264">
        <v>2.4705974059912261E-2</v>
      </c>
      <c r="G6" s="264">
        <v>1.7970053179074075E-2</v>
      </c>
      <c r="H6" s="264">
        <v>6.2963924412947403E-2</v>
      </c>
      <c r="I6" s="264">
        <v>2.5664668910249988E-2</v>
      </c>
      <c r="J6" s="264">
        <v>2.2273768724239806E-2</v>
      </c>
      <c r="K6" s="245"/>
    </row>
    <row r="7" spans="1:11">
      <c r="A7" s="276" t="s">
        <v>346</v>
      </c>
      <c r="B7" s="264">
        <v>3.9934135299512667E-2</v>
      </c>
      <c r="C7" s="264">
        <v>3.7207943214055253E-2</v>
      </c>
      <c r="D7" s="264">
        <v>1.4942720865775961E-2</v>
      </c>
      <c r="E7" s="264">
        <v>0.12548932464800924</v>
      </c>
      <c r="F7" s="264">
        <v>3.3134903175769281E-2</v>
      </c>
      <c r="G7" s="264">
        <v>2.4288725625678066E-2</v>
      </c>
      <c r="H7" s="264">
        <v>8.3703600754152258E-2</v>
      </c>
      <c r="I7" s="264">
        <v>3.345063877336435E-2</v>
      </c>
      <c r="J7" s="264">
        <v>2.9185779896631368E-2</v>
      </c>
      <c r="K7" s="245"/>
    </row>
    <row r="8" spans="1:11">
      <c r="A8" s="276" t="s">
        <v>347</v>
      </c>
      <c r="B8" s="263">
        <v>3.7508114856429464</v>
      </c>
      <c r="C8" s="263">
        <v>3.3869597801648763</v>
      </c>
      <c r="D8" s="263">
        <v>1.2416895776055985</v>
      </c>
      <c r="E8" s="263">
        <v>8.2050000000000001</v>
      </c>
      <c r="F8" s="263">
        <v>3.1315</v>
      </c>
      <c r="G8" s="263">
        <v>2.2155</v>
      </c>
      <c r="H8" s="263">
        <v>7.4291427143214195</v>
      </c>
      <c r="I8" s="263">
        <v>3.0474999999999999</v>
      </c>
      <c r="J8" s="263">
        <v>2.551362159460135</v>
      </c>
      <c r="K8" s="245"/>
    </row>
    <row r="9" spans="1:11">
      <c r="A9" s="276" t="s">
        <v>336</v>
      </c>
      <c r="B9" s="263">
        <v>3.6484394506866415</v>
      </c>
      <c r="C9" s="263">
        <v>3.2575568323757182</v>
      </c>
      <c r="D9" s="263">
        <v>1.1897025743564109</v>
      </c>
      <c r="E9" s="263">
        <v>8.1635000000000009</v>
      </c>
      <c r="F9" s="263">
        <v>3.1240000000000001</v>
      </c>
      <c r="G9" s="263">
        <v>2.1760000000000002</v>
      </c>
      <c r="H9" s="263">
        <v>7.3376655836040987</v>
      </c>
      <c r="I9" s="263">
        <v>2.927</v>
      </c>
      <c r="J9" s="263">
        <v>2.5178705323669082</v>
      </c>
      <c r="K9" s="245"/>
    </row>
    <row r="10" spans="1:11">
      <c r="A10" s="246"/>
      <c r="B10" s="258"/>
      <c r="C10" s="258"/>
      <c r="D10" s="258"/>
      <c r="E10" s="258"/>
      <c r="F10" s="258"/>
      <c r="G10" s="258"/>
      <c r="H10" s="258"/>
      <c r="I10" s="258"/>
      <c r="J10" s="258"/>
      <c r="K10" s="245"/>
    </row>
    <row r="11" spans="1:11">
      <c r="A11" s="252" t="s">
        <v>9</v>
      </c>
      <c r="B11" s="258"/>
      <c r="C11" s="258"/>
      <c r="D11" s="258"/>
      <c r="E11" s="258"/>
      <c r="F11" s="258"/>
      <c r="G11" s="258"/>
      <c r="H11" s="258"/>
      <c r="I11" s="258"/>
      <c r="J11" s="258"/>
      <c r="K11" s="245"/>
    </row>
    <row r="12" spans="1:11" s="244" customFormat="1">
      <c r="A12" s="276" t="s">
        <v>387</v>
      </c>
      <c r="B12" s="264">
        <v>3.0803071192459612E-2</v>
      </c>
      <c r="C12" s="264">
        <v>3.0765289609652243E-2</v>
      </c>
      <c r="D12" s="264">
        <v>3.1450070923791373E-2</v>
      </c>
      <c r="E12" s="264">
        <v>2.9312200899661814E-2</v>
      </c>
      <c r="F12" s="264">
        <v>3.1247494483804386E-2</v>
      </c>
      <c r="G12" s="264">
        <v>3.2724380367336256E-2</v>
      </c>
      <c r="H12" s="264">
        <v>2.6220036206274461E-2</v>
      </c>
      <c r="I12" s="264">
        <v>2.7574066772018093E-2</v>
      </c>
      <c r="J12" s="264">
        <v>2.9381069774052204E-2</v>
      </c>
      <c r="K12" s="245"/>
    </row>
    <row r="13" spans="1:11">
      <c r="A13" s="276" t="s">
        <v>348</v>
      </c>
      <c r="B13" s="264">
        <v>2.8670583876720748E-2</v>
      </c>
      <c r="C13" s="264">
        <v>2.8505361004240375E-2</v>
      </c>
      <c r="D13" s="264">
        <v>2.852646520829917E-2</v>
      </c>
      <c r="E13" s="264">
        <v>2.6547639800467263E-2</v>
      </c>
      <c r="F13" s="264">
        <v>2.8673264165985094E-2</v>
      </c>
      <c r="G13" s="264">
        <v>2.9879701095042139E-2</v>
      </c>
      <c r="H13" s="264">
        <v>2.3871305307725035E-2</v>
      </c>
      <c r="I13" s="264">
        <v>2.5208069422297957E-2</v>
      </c>
      <c r="J13" s="264">
        <v>2.6832158500156685E-2</v>
      </c>
      <c r="K13" s="245"/>
    </row>
    <row r="14" spans="1:11">
      <c r="A14" s="265"/>
      <c r="B14" s="264"/>
      <c r="C14" s="264"/>
      <c r="D14" s="264"/>
      <c r="E14" s="264"/>
      <c r="F14" s="264"/>
      <c r="G14" s="264"/>
      <c r="H14" s="264"/>
      <c r="I14" s="264"/>
      <c r="J14" s="264"/>
      <c r="K14" s="245"/>
    </row>
    <row r="15" spans="1:11">
      <c r="A15" s="252" t="s">
        <v>424</v>
      </c>
      <c r="B15" s="264"/>
      <c r="C15" s="264"/>
      <c r="D15" s="264"/>
      <c r="E15" s="264"/>
      <c r="F15" s="264"/>
      <c r="G15" s="264"/>
      <c r="H15" s="264"/>
      <c r="I15" s="264"/>
      <c r="J15" s="264"/>
      <c r="K15" s="245"/>
    </row>
    <row r="16" spans="1:11">
      <c r="A16" s="276" t="s">
        <v>130</v>
      </c>
      <c r="B16" s="264">
        <v>0.57824214388259687</v>
      </c>
      <c r="C16" s="264">
        <v>0.52571801566579635</v>
      </c>
      <c r="D16" s="264">
        <v>0.60662645625051637</v>
      </c>
      <c r="E16" s="264">
        <v>0.24487934322912347</v>
      </c>
      <c r="F16" s="264">
        <v>0.43089828731212865</v>
      </c>
      <c r="G16" s="264">
        <v>0.47470435938702682</v>
      </c>
      <c r="H16" s="264">
        <v>0.29337495982737249</v>
      </c>
      <c r="I16" s="264">
        <v>0.53484088166169086</v>
      </c>
      <c r="J16" s="264">
        <v>0.45007570324328633</v>
      </c>
      <c r="K16" s="245"/>
    </row>
    <row r="17" spans="1:11">
      <c r="A17" s="276" t="s">
        <v>131</v>
      </c>
      <c r="B17" s="264">
        <v>2.7972242377368513E-2</v>
      </c>
      <c r="C17" s="264">
        <v>3.1222926360417787E-2</v>
      </c>
      <c r="D17" s="264">
        <v>2.8797099898162037E-2</v>
      </c>
      <c r="E17" s="264">
        <v>3.5076143324733702E-2</v>
      </c>
      <c r="F17" s="264">
        <v>2.485123739020418E-2</v>
      </c>
      <c r="G17" s="264">
        <v>2.7422063342636076E-2</v>
      </c>
      <c r="H17" s="264">
        <v>2.6376904879191247E-2</v>
      </c>
      <c r="I17" s="264">
        <v>3.5907958811664489E-2</v>
      </c>
      <c r="J17" s="264">
        <v>2.3892169511096475E-2</v>
      </c>
      <c r="K17" s="245"/>
    </row>
    <row r="18" spans="1:11">
      <c r="A18" s="276" t="s">
        <v>425</v>
      </c>
      <c r="B18" s="272">
        <v>1189</v>
      </c>
      <c r="C18" s="272">
        <v>1199</v>
      </c>
      <c r="D18" s="272">
        <v>1163</v>
      </c>
      <c r="E18" s="272">
        <v>1147</v>
      </c>
      <c r="F18" s="272">
        <v>1151</v>
      </c>
      <c r="G18" s="272">
        <v>1123</v>
      </c>
      <c r="H18" s="272">
        <v>1112</v>
      </c>
      <c r="I18" s="272">
        <v>1120</v>
      </c>
      <c r="J18" s="272">
        <v>1135</v>
      </c>
    </row>
    <row r="19" spans="1:11">
      <c r="A19" s="246"/>
      <c r="B19" s="264"/>
      <c r="C19" s="264"/>
      <c r="D19" s="264"/>
      <c r="E19" s="264"/>
      <c r="F19" s="264"/>
      <c r="G19" s="264"/>
      <c r="H19" s="264"/>
      <c r="I19" s="264"/>
      <c r="J19" s="264"/>
      <c r="K19" s="245"/>
    </row>
    <row r="20" spans="1:11">
      <c r="A20" s="252" t="s">
        <v>120</v>
      </c>
      <c r="B20" s="264"/>
      <c r="C20" s="264"/>
      <c r="D20" s="264"/>
      <c r="E20" s="264"/>
      <c r="F20" s="264"/>
      <c r="G20" s="264"/>
      <c r="H20" s="264"/>
      <c r="I20" s="264"/>
      <c r="J20" s="264"/>
      <c r="K20" s="245"/>
    </row>
    <row r="21" spans="1:11">
      <c r="A21" s="276" t="s">
        <v>160</v>
      </c>
      <c r="B21" s="264">
        <v>1.9503941910862341E-2</v>
      </c>
      <c r="C21" s="264">
        <v>1.9461915325692903E-2</v>
      </c>
      <c r="D21" s="264">
        <v>2.0851469269028807E-2</v>
      </c>
      <c r="E21" s="264">
        <v>2.5319305658822001E-2</v>
      </c>
      <c r="F21" s="264">
        <v>3.2389156585744761E-2</v>
      </c>
      <c r="G21" s="264">
        <v>3.2779244870048185E-2</v>
      </c>
      <c r="H21" s="264">
        <v>3.2171235921412404E-2</v>
      </c>
      <c r="I21" s="264">
        <v>4.385427485034149E-2</v>
      </c>
      <c r="J21" s="264">
        <v>4.6078868011037999E-2</v>
      </c>
      <c r="K21" s="245"/>
    </row>
    <row r="22" spans="1:11">
      <c r="A22" s="276" t="s">
        <v>388</v>
      </c>
      <c r="B22" s="264">
        <v>1.4E-2</v>
      </c>
      <c r="C22" s="264">
        <v>1.4E-2</v>
      </c>
      <c r="D22" s="264">
        <v>1.6E-2</v>
      </c>
      <c r="E22" s="264">
        <v>2.5999999999999999E-2</v>
      </c>
      <c r="F22" s="264">
        <v>2.5999999999999999E-2</v>
      </c>
      <c r="G22" s="264">
        <v>3.5999999999999997E-2</v>
      </c>
      <c r="H22" s="264">
        <v>3.5999999999999997E-2</v>
      </c>
      <c r="I22" s="264">
        <v>3.5999999999999997E-2</v>
      </c>
      <c r="J22" s="264">
        <v>3.6403390755104986E-2</v>
      </c>
      <c r="K22" s="245"/>
    </row>
    <row r="23" spans="1:11">
      <c r="A23" s="276" t="s">
        <v>319</v>
      </c>
      <c r="B23" s="264">
        <v>0.78133989401968207</v>
      </c>
      <c r="C23" s="264">
        <v>0.74447994830000364</v>
      </c>
      <c r="D23" s="264">
        <v>0.72947565543071158</v>
      </c>
      <c r="E23" s="264">
        <v>0.75809973973135492</v>
      </c>
      <c r="F23" s="264">
        <v>0.66168654394607207</v>
      </c>
      <c r="G23" s="264">
        <v>0.65705609913198171</v>
      </c>
      <c r="H23" s="264">
        <v>0.66733735747820255</v>
      </c>
      <c r="I23" s="264">
        <v>0.62904230616752566</v>
      </c>
      <c r="J23" s="264">
        <v>0.57662555915280622</v>
      </c>
      <c r="K23" s="245"/>
    </row>
    <row r="24" spans="1:11">
      <c r="A24" s="276" t="s">
        <v>318</v>
      </c>
      <c r="B24" s="264">
        <v>3.5869934152467586E-2</v>
      </c>
      <c r="C24" s="264">
        <v>3.7953485076416597E-2</v>
      </c>
      <c r="D24" s="264">
        <v>3.7422159805236582E-2</v>
      </c>
      <c r="E24" s="264">
        <v>4.7367757276201621E-2</v>
      </c>
      <c r="F24" s="264">
        <v>4.4128983171320163E-2</v>
      </c>
      <c r="G24" s="264">
        <v>4.7350159973625773E-2</v>
      </c>
      <c r="H24" s="264">
        <v>4.8886848749139317E-2</v>
      </c>
      <c r="I24" s="264">
        <v>5.2729341428234398E-2</v>
      </c>
      <c r="J24" s="264">
        <v>5.9862619113489397E-2</v>
      </c>
      <c r="K24" s="245"/>
    </row>
    <row r="25" spans="1:11">
      <c r="A25" s="276" t="s">
        <v>121</v>
      </c>
      <c r="B25" s="264">
        <v>5.7792410562758807E-2</v>
      </c>
      <c r="C25" s="264">
        <v>6.2367824361741556E-2</v>
      </c>
      <c r="D25" s="264">
        <v>6.0919632057475949E-2</v>
      </c>
      <c r="E25" s="264">
        <v>6.2115005009274596E-2</v>
      </c>
      <c r="F25" s="264">
        <v>6.9401321180796394E-2</v>
      </c>
      <c r="G25" s="264">
        <v>0.10035567445258231</v>
      </c>
      <c r="H25" s="264">
        <v>7.0625266402177117E-2</v>
      </c>
      <c r="I25" s="264">
        <v>7.1613296263225643E-2</v>
      </c>
      <c r="J25" s="264">
        <v>6.1371648881320726E-2</v>
      </c>
      <c r="K25" s="245"/>
    </row>
    <row r="26" spans="1:11">
      <c r="A26" s="276" t="s">
        <v>426</v>
      </c>
      <c r="B26" s="264">
        <v>0.73151506967555435</v>
      </c>
      <c r="C26" s="264">
        <v>0.71768821025483276</v>
      </c>
      <c r="D26" s="264">
        <v>0.71512564059481198</v>
      </c>
      <c r="E26" s="264">
        <v>0.79908655264680195</v>
      </c>
      <c r="F26" s="264">
        <v>0.73319367356518528</v>
      </c>
      <c r="G26" s="264">
        <v>0.74462146587879363</v>
      </c>
      <c r="H26" s="264">
        <v>0.72549880955964141</v>
      </c>
      <c r="I26" s="264">
        <v>0.7454042932064997</v>
      </c>
      <c r="J26" s="264">
        <v>0.77439441145635379</v>
      </c>
      <c r="K26" s="245"/>
    </row>
    <row r="27" spans="1:11">
      <c r="A27" s="246"/>
      <c r="B27" s="264"/>
      <c r="C27" s="264"/>
      <c r="D27" s="264"/>
      <c r="E27" s="264"/>
      <c r="F27" s="264"/>
      <c r="G27" s="260"/>
      <c r="H27" s="260"/>
      <c r="I27" s="260"/>
      <c r="J27" s="260"/>
      <c r="K27" s="245"/>
    </row>
    <row r="28" spans="1:11">
      <c r="A28" s="252" t="s">
        <v>124</v>
      </c>
      <c r="B28" s="262"/>
      <c r="C28" s="262"/>
      <c r="D28" s="262"/>
      <c r="E28" s="262"/>
      <c r="F28" s="262"/>
      <c r="G28" s="260"/>
      <c r="H28" s="260"/>
      <c r="I28" s="260"/>
      <c r="J28" s="260"/>
      <c r="K28" s="245"/>
    </row>
    <row r="29" spans="1:11">
      <c r="A29" s="276" t="s">
        <v>125</v>
      </c>
      <c r="B29" s="264">
        <v>0.19933503338534447</v>
      </c>
      <c r="C29" s="264">
        <v>0.20178039415257337</v>
      </c>
      <c r="D29" s="264">
        <v>0.19896879989127522</v>
      </c>
      <c r="E29" s="264">
        <v>0.19968930956556039</v>
      </c>
      <c r="F29" s="264">
        <v>0.17315320466358139</v>
      </c>
      <c r="G29" s="264">
        <v>0.17279727966354264</v>
      </c>
      <c r="H29" s="264">
        <v>0.17635292911239342</v>
      </c>
      <c r="I29" s="264">
        <v>0.17372359453180983</v>
      </c>
      <c r="J29" s="264">
        <v>0.16957195306534958</v>
      </c>
      <c r="K29" s="245"/>
    </row>
    <row r="30" spans="1:11">
      <c r="A30" s="265"/>
      <c r="B30" s="262"/>
      <c r="C30" s="262"/>
      <c r="D30" s="262"/>
      <c r="E30" s="262"/>
      <c r="F30" s="262"/>
      <c r="G30" s="261"/>
      <c r="H30" s="261"/>
      <c r="I30" s="260"/>
      <c r="J30" s="260"/>
      <c r="K30" s="245"/>
    </row>
    <row r="31" spans="1:11">
      <c r="A31" s="252" t="s">
        <v>119</v>
      </c>
      <c r="B31" s="262"/>
      <c r="C31" s="262"/>
      <c r="D31" s="262"/>
      <c r="E31" s="262"/>
      <c r="F31" s="262"/>
      <c r="G31" s="261"/>
      <c r="H31" s="261"/>
      <c r="I31" s="260"/>
      <c r="J31" s="260"/>
      <c r="K31" s="245"/>
    </row>
    <row r="32" spans="1:11">
      <c r="A32" s="276" t="s">
        <v>396</v>
      </c>
      <c r="B32" s="264">
        <v>1.9406833680108724</v>
      </c>
      <c r="C32" s="264">
        <v>1.7976136569462053</v>
      </c>
      <c r="D32" s="264">
        <v>1.5341487860254863</v>
      </c>
      <c r="E32" s="264">
        <v>1.3449343096017032</v>
      </c>
      <c r="F32" s="264">
        <v>1.45</v>
      </c>
      <c r="G32" s="264">
        <v>1.38</v>
      </c>
      <c r="H32" s="264">
        <v>1.9201420410000001</v>
      </c>
      <c r="I32" s="264">
        <v>1.74</v>
      </c>
      <c r="J32" s="264">
        <v>1.37074893368619</v>
      </c>
      <c r="K32" s="245"/>
    </row>
    <row r="33" spans="1:11">
      <c r="A33" s="276" t="s">
        <v>43</v>
      </c>
      <c r="B33" s="264">
        <v>1.657465260878892</v>
      </c>
      <c r="C33" s="264">
        <v>1.6855454205568117</v>
      </c>
      <c r="D33" s="264">
        <v>1.6019375351336975</v>
      </c>
      <c r="E33" s="264">
        <v>1.4495665301964942</v>
      </c>
      <c r="F33" s="264">
        <v>1.3491013214830585</v>
      </c>
      <c r="G33" s="264">
        <v>1.4124995125618975</v>
      </c>
      <c r="H33" s="264">
        <v>1.3773165491421731</v>
      </c>
      <c r="I33" s="264">
        <v>1.4231803750695444</v>
      </c>
      <c r="J33" s="264">
        <v>1.3524849266331109</v>
      </c>
      <c r="K33" s="245"/>
    </row>
    <row r="34" spans="1:11">
      <c r="A34" s="276" t="s">
        <v>241</v>
      </c>
      <c r="B34" s="264">
        <v>1.292870234584792</v>
      </c>
      <c r="C34" s="264">
        <v>1.324886413982195</v>
      </c>
      <c r="D34" s="264">
        <v>1.2589424534422773</v>
      </c>
      <c r="E34" s="264">
        <v>1.1596960114563803</v>
      </c>
      <c r="F34" s="264">
        <v>1.0855902133836244</v>
      </c>
      <c r="G34" s="264">
        <v>1.1523874953880029</v>
      </c>
      <c r="H34" s="264">
        <v>1.1007515987011047</v>
      </c>
      <c r="I34" s="264">
        <v>1.1395193658755816</v>
      </c>
      <c r="J34" s="264">
        <v>1.0956800680165104</v>
      </c>
      <c r="K34" s="245"/>
    </row>
    <row r="35" spans="1:11">
      <c r="A35" s="276" t="s">
        <v>122</v>
      </c>
      <c r="B35" s="264">
        <v>0.55944843950760559</v>
      </c>
      <c r="C35" s="264">
        <v>0.69472792327106192</v>
      </c>
      <c r="D35" s="264">
        <v>0.7016609035768947</v>
      </c>
      <c r="E35" s="264">
        <v>0.67395643371002711</v>
      </c>
      <c r="F35" s="264">
        <v>0.65239799960323985</v>
      </c>
      <c r="G35" s="264">
        <v>0.63987579120783833</v>
      </c>
      <c r="H35" s="264">
        <v>0.62040475660760619</v>
      </c>
      <c r="I35" s="264">
        <v>0.64363298900234556</v>
      </c>
      <c r="J35" s="264">
        <v>0.66389379240316826</v>
      </c>
      <c r="K35" s="245"/>
    </row>
    <row r="36" spans="1:11">
      <c r="A36" s="276" t="s">
        <v>123</v>
      </c>
      <c r="B36" s="264">
        <v>0.20397143242011026</v>
      </c>
      <c r="C36" s="264">
        <v>0.25055952289076705</v>
      </c>
      <c r="D36" s="264">
        <v>0.24066500927223106</v>
      </c>
      <c r="E36" s="264">
        <v>0.19535905572866558</v>
      </c>
      <c r="F36" s="264">
        <v>0.17191250014586762</v>
      </c>
      <c r="G36" s="264">
        <v>0.16644086534292898</v>
      </c>
      <c r="H36" s="264">
        <v>0.1715825211916005</v>
      </c>
      <c r="I36" s="264">
        <v>0.18257464512971119</v>
      </c>
      <c r="J36" s="264">
        <v>0.1704904905455811</v>
      </c>
      <c r="K36" s="245"/>
    </row>
    <row r="37" spans="1:11">
      <c r="A37" s="245"/>
      <c r="B37" s="262"/>
      <c r="C37" s="262"/>
      <c r="D37" s="262"/>
      <c r="E37" s="262"/>
      <c r="F37" s="262"/>
      <c r="G37" s="261"/>
      <c r="H37" s="261"/>
      <c r="I37" s="260"/>
      <c r="J37" s="260"/>
      <c r="K37" s="245"/>
    </row>
    <row r="38" spans="1:11">
      <c r="A38" s="252" t="s">
        <v>350</v>
      </c>
      <c r="B38" s="261"/>
      <c r="C38" s="261"/>
      <c r="D38" s="261"/>
      <c r="E38" s="261"/>
      <c r="F38" s="261"/>
      <c r="G38" s="261"/>
      <c r="H38" s="261"/>
      <c r="I38" s="260"/>
      <c r="J38" s="260"/>
      <c r="K38" s="245"/>
    </row>
    <row r="39" spans="1:11">
      <c r="A39" s="276" t="s">
        <v>378</v>
      </c>
      <c r="B39" s="264">
        <v>0.24548911820109706</v>
      </c>
      <c r="C39" s="264">
        <v>0.26784202172558025</v>
      </c>
      <c r="D39" s="264">
        <v>0.2576119894016039</v>
      </c>
      <c r="E39" s="264">
        <v>0.23424981216990484</v>
      </c>
      <c r="F39" s="264">
        <v>0.21390518833573602</v>
      </c>
      <c r="G39" s="264">
        <v>0.21780328600595703</v>
      </c>
      <c r="H39" s="264">
        <v>0.19129304618492635</v>
      </c>
      <c r="I39" s="264">
        <v>0.21817215269895548</v>
      </c>
      <c r="J39" s="264">
        <v>0.20342428109148275</v>
      </c>
      <c r="K39" s="245"/>
    </row>
    <row r="40" spans="1:11">
      <c r="A40" s="276" t="s">
        <v>111</v>
      </c>
      <c r="B40" s="264">
        <v>6.5108817989029399E-3</v>
      </c>
      <c r="C40" s="264">
        <v>1.0157978274419777E-2</v>
      </c>
      <c r="D40" s="264">
        <v>8.3880105983961117E-3</v>
      </c>
      <c r="E40" s="264">
        <v>7.750187830095151E-3</v>
      </c>
      <c r="F40" s="264">
        <v>1.3094811664263989E-2</v>
      </c>
      <c r="G40" s="264">
        <v>1.4196713994042987E-2</v>
      </c>
      <c r="H40" s="264">
        <v>2.7706953815073654E-2</v>
      </c>
      <c r="I40" s="264">
        <v>4.4827847301044527E-2</v>
      </c>
      <c r="J40" s="264">
        <v>4.2575718908517246E-2</v>
      </c>
      <c r="K40" s="245"/>
    </row>
    <row r="41" spans="1:11">
      <c r="A41" s="276" t="s">
        <v>407</v>
      </c>
      <c r="B41" s="264">
        <v>0.252</v>
      </c>
      <c r="C41" s="264">
        <v>0.27800000000000002</v>
      </c>
      <c r="D41" s="264">
        <v>0.26600000000000001</v>
      </c>
      <c r="E41" s="264">
        <v>0.24199999999999999</v>
      </c>
      <c r="F41" s="264">
        <v>0.22700000000000001</v>
      </c>
      <c r="G41" s="264">
        <v>0.23200000000000001</v>
      </c>
      <c r="H41" s="264">
        <v>0.219</v>
      </c>
      <c r="I41" s="264">
        <v>0.26300000000000001</v>
      </c>
      <c r="J41" s="264">
        <v>0.246</v>
      </c>
      <c r="K41" s="245"/>
    </row>
    <row r="42" spans="1:11">
      <c r="A42" s="276" t="s">
        <v>397</v>
      </c>
      <c r="B42" s="264">
        <v>0.17406640381747474</v>
      </c>
      <c r="C42" s="264">
        <v>0.18091563556805978</v>
      </c>
      <c r="D42" s="264">
        <v>0.17311778124732846</v>
      </c>
      <c r="E42" s="264">
        <v>0.16746585918578816</v>
      </c>
      <c r="F42" s="264">
        <v>0.15003144060008194</v>
      </c>
      <c r="G42" s="264">
        <v>0.15402076458972058</v>
      </c>
      <c r="H42" s="264">
        <v>0.14520893978622743</v>
      </c>
      <c r="I42" s="264">
        <v>0.15437919434088676</v>
      </c>
      <c r="J42" s="264" t="s">
        <v>112</v>
      </c>
      <c r="K42" s="245"/>
    </row>
    <row r="43" spans="1:11">
      <c r="A43" s="245"/>
      <c r="B43" s="245"/>
      <c r="C43" s="245"/>
      <c r="D43" s="245"/>
      <c r="E43" s="245"/>
      <c r="F43" s="245"/>
      <c r="G43" s="245"/>
      <c r="H43" s="245"/>
      <c r="K43" s="245"/>
    </row>
    <row r="44" spans="1:11">
      <c r="A44" s="279" t="s">
        <v>427</v>
      </c>
      <c r="B44" s="245"/>
      <c r="C44" s="245"/>
      <c r="D44" s="245"/>
      <c r="E44" s="245"/>
      <c r="F44" s="245"/>
      <c r="G44" s="245"/>
      <c r="H44" s="245"/>
      <c r="K44" s="245"/>
    </row>
    <row r="45" spans="1:11">
      <c r="A45" s="245"/>
      <c r="B45" s="245"/>
      <c r="C45" s="245"/>
      <c r="D45" s="245"/>
      <c r="E45" s="245"/>
      <c r="F45" s="245"/>
      <c r="G45" s="245"/>
      <c r="H45" s="245"/>
      <c r="K45" s="245"/>
    </row>
    <row r="46" spans="1:11">
      <c r="A46" s="245"/>
      <c r="B46" s="245"/>
      <c r="C46" s="245"/>
      <c r="D46" s="245"/>
      <c r="E46" s="245"/>
      <c r="F46" s="245"/>
      <c r="G46" s="245"/>
      <c r="H46" s="245"/>
    </row>
    <row r="47" spans="1:11">
      <c r="A47" s="245"/>
      <c r="B47" s="245"/>
      <c r="C47" s="245"/>
      <c r="D47" s="245"/>
      <c r="E47" s="245"/>
      <c r="F47" s="245"/>
      <c r="G47" s="245"/>
      <c r="H47" s="245"/>
    </row>
    <row r="48" spans="1:11">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sheetData>
  <pageMargins left="0.70866141732283472" right="0.70866141732283472" top="0.74803149606299213" bottom="0.74803149606299213" header="0.31496062992125984" footer="0.31496062992125984"/>
  <pageSetup paperSize="9" firstPageNumber="10" fitToHeight="2" orientation="landscape" useFirstPageNumber="1" r:id="rId1"/>
  <headerFooter>
    <oddFooter xml:space="preserve">&amp;L&amp;8______________________________________________________
&amp;"-,Italic"Arion Bank Factbook 30. September 2016&amp;C&amp;8&amp;P&amp;R&amp;8______________________________________________________
</oddFooter>
  </headerFooter>
  <rowBreaks count="1" manualBreakCount="1">
    <brk id="27"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R94"/>
  <sheetViews>
    <sheetView zoomScaleNormal="100" workbookViewId="0"/>
  </sheetViews>
  <sheetFormatPr defaultRowHeight="15"/>
  <cols>
    <col min="1" max="1" width="45.7109375" style="251" customWidth="1"/>
    <col min="2" max="17" width="9.140625" style="251"/>
    <col min="18" max="18" width="12" style="251" bestFit="1" customWidth="1"/>
    <col min="19" max="16384" width="9.140625" style="251"/>
  </cols>
  <sheetData>
    <row r="1" spans="1:10" ht="27.75" customHeight="1">
      <c r="A1" s="256" t="s">
        <v>340</v>
      </c>
      <c r="B1" s="248"/>
      <c r="C1" s="248"/>
      <c r="D1" s="248"/>
      <c r="E1" s="248"/>
      <c r="F1" s="248"/>
      <c r="G1" s="248"/>
      <c r="H1" s="248"/>
      <c r="I1" s="248"/>
      <c r="J1" s="248"/>
    </row>
    <row r="2" spans="1:10" ht="15.75" thickBot="1">
      <c r="A2" s="249" t="s">
        <v>324</v>
      </c>
      <c r="B2" s="250" t="s">
        <v>281</v>
      </c>
      <c r="C2" s="250" t="s">
        <v>280</v>
      </c>
      <c r="D2" s="250" t="s">
        <v>279</v>
      </c>
      <c r="E2" s="250" t="s">
        <v>278</v>
      </c>
      <c r="F2" s="250" t="s">
        <v>277</v>
      </c>
      <c r="G2" s="250" t="s">
        <v>276</v>
      </c>
      <c r="H2" s="250" t="s">
        <v>275</v>
      </c>
      <c r="I2" s="250" t="s">
        <v>274</v>
      </c>
      <c r="J2" s="250" t="s">
        <v>273</v>
      </c>
    </row>
    <row r="3" spans="1:10" ht="15.75" thickTop="1">
      <c r="A3" s="274"/>
      <c r="B3" s="275"/>
      <c r="C3" s="275"/>
      <c r="D3" s="275"/>
      <c r="E3" s="275"/>
      <c r="F3" s="275"/>
      <c r="G3" s="275"/>
      <c r="H3" s="275"/>
      <c r="I3" s="275"/>
      <c r="J3" s="275"/>
    </row>
    <row r="4" spans="1:10">
      <c r="A4" s="276" t="s">
        <v>83</v>
      </c>
      <c r="B4" s="254">
        <v>14851</v>
      </c>
      <c r="C4" s="254">
        <v>16525</v>
      </c>
      <c r="D4" s="254">
        <v>14870</v>
      </c>
      <c r="E4" s="254">
        <v>11738</v>
      </c>
      <c r="F4" s="254">
        <v>15148</v>
      </c>
      <c r="G4" s="254">
        <v>16016</v>
      </c>
      <c r="H4" s="254">
        <v>11644</v>
      </c>
      <c r="I4" s="254">
        <v>10835</v>
      </c>
      <c r="J4" s="254">
        <v>13155</v>
      </c>
    </row>
    <row r="5" spans="1:10">
      <c r="A5" s="276" t="s">
        <v>84</v>
      </c>
      <c r="B5" s="283">
        <v>-7419</v>
      </c>
      <c r="C5" s="283">
        <v>-9172</v>
      </c>
      <c r="D5" s="283">
        <v>-7597</v>
      </c>
      <c r="E5" s="283">
        <v>-5033</v>
      </c>
      <c r="F5" s="283">
        <v>-8036</v>
      </c>
      <c r="G5" s="283">
        <v>-8624</v>
      </c>
      <c r="H5" s="283">
        <v>-5861</v>
      </c>
      <c r="I5" s="283">
        <v>-4924</v>
      </c>
      <c r="J5" s="283">
        <v>-6812</v>
      </c>
    </row>
    <row r="6" spans="1:10">
      <c r="A6" s="252" t="s">
        <v>0</v>
      </c>
      <c r="B6" s="282">
        <v>7432</v>
      </c>
      <c r="C6" s="282">
        <v>7353</v>
      </c>
      <c r="D6" s="282">
        <v>7273</v>
      </c>
      <c r="E6" s="282">
        <v>6705</v>
      </c>
      <c r="F6" s="282">
        <v>7112</v>
      </c>
      <c r="G6" s="282">
        <v>7392</v>
      </c>
      <c r="H6" s="282">
        <v>5783</v>
      </c>
      <c r="I6" s="282">
        <v>5911</v>
      </c>
      <c r="J6" s="282">
        <v>6343</v>
      </c>
    </row>
    <row r="7" spans="1:10">
      <c r="A7" s="276" t="s">
        <v>326</v>
      </c>
      <c r="B7" s="280">
        <v>6191</v>
      </c>
      <c r="C7" s="254">
        <v>6005</v>
      </c>
      <c r="D7" s="254">
        <v>5240</v>
      </c>
      <c r="E7" s="254">
        <v>5625</v>
      </c>
      <c r="F7" s="254">
        <v>5373</v>
      </c>
      <c r="G7" s="254">
        <v>5179</v>
      </c>
      <c r="H7" s="254">
        <v>5057</v>
      </c>
      <c r="I7" s="254">
        <v>4768</v>
      </c>
      <c r="J7" s="254">
        <v>4762</v>
      </c>
    </row>
    <row r="8" spans="1:10">
      <c r="A8" s="276" t="s">
        <v>327</v>
      </c>
      <c r="B8" s="286">
        <v>-2725</v>
      </c>
      <c r="C8" s="283">
        <v>-2477</v>
      </c>
      <c r="D8" s="283">
        <v>-2021</v>
      </c>
      <c r="E8" s="283">
        <v>-1867</v>
      </c>
      <c r="F8" s="283">
        <v>-2081</v>
      </c>
      <c r="G8" s="283">
        <v>-1502</v>
      </c>
      <c r="H8" s="283">
        <v>-1300</v>
      </c>
      <c r="I8" s="283">
        <v>-1578</v>
      </c>
      <c r="J8" s="283">
        <v>-1236</v>
      </c>
    </row>
    <row r="9" spans="1:10">
      <c r="A9" s="252" t="s">
        <v>325</v>
      </c>
      <c r="B9" s="282">
        <v>3466</v>
      </c>
      <c r="C9" s="282">
        <v>3528</v>
      </c>
      <c r="D9" s="282">
        <v>3219</v>
      </c>
      <c r="E9" s="282">
        <v>3758</v>
      </c>
      <c r="F9" s="282">
        <v>3292</v>
      </c>
      <c r="G9" s="282">
        <v>3677</v>
      </c>
      <c r="H9" s="282">
        <v>3757</v>
      </c>
      <c r="I9" s="282">
        <v>3190</v>
      </c>
      <c r="J9" s="282">
        <v>3526</v>
      </c>
    </row>
    <row r="10" spans="1:10">
      <c r="A10" s="276" t="s">
        <v>2</v>
      </c>
      <c r="B10" s="254">
        <v>844</v>
      </c>
      <c r="C10" s="254">
        <v>3796</v>
      </c>
      <c r="D10" s="254">
        <v>-301</v>
      </c>
      <c r="E10" s="254">
        <v>2668</v>
      </c>
      <c r="F10" s="254">
        <v>453</v>
      </c>
      <c r="G10" s="254">
        <v>2184</v>
      </c>
      <c r="H10" s="254">
        <v>7539</v>
      </c>
      <c r="I10" s="254">
        <v>1429</v>
      </c>
      <c r="J10" s="254">
        <v>1994</v>
      </c>
    </row>
    <row r="11" spans="1:10">
      <c r="A11" s="276" t="s">
        <v>410</v>
      </c>
      <c r="B11" s="254">
        <v>16</v>
      </c>
      <c r="C11" s="254">
        <v>17</v>
      </c>
      <c r="D11" s="254">
        <v>677</v>
      </c>
      <c r="E11" s="254">
        <v>22510</v>
      </c>
      <c r="F11" s="254">
        <v>2739</v>
      </c>
      <c r="G11" s="254">
        <v>6</v>
      </c>
      <c r="H11" s="254">
        <v>4211</v>
      </c>
      <c r="I11" s="254">
        <v>3525</v>
      </c>
      <c r="J11" s="254">
        <v>53</v>
      </c>
    </row>
    <row r="12" spans="1:10">
      <c r="A12" s="276" t="s">
        <v>10</v>
      </c>
      <c r="B12" s="283">
        <v>781</v>
      </c>
      <c r="C12" s="283">
        <v>626</v>
      </c>
      <c r="D12" s="283">
        <v>1235</v>
      </c>
      <c r="E12" s="283">
        <v>537</v>
      </c>
      <c r="F12" s="283">
        <v>709</v>
      </c>
      <c r="G12" s="283">
        <v>1032</v>
      </c>
      <c r="H12" s="283">
        <v>491</v>
      </c>
      <c r="I12" s="283">
        <v>1683</v>
      </c>
      <c r="J12" s="283">
        <v>636</v>
      </c>
    </row>
    <row r="13" spans="1:10">
      <c r="A13" s="252" t="s">
        <v>4</v>
      </c>
      <c r="B13" s="258">
        <v>12539</v>
      </c>
      <c r="C13" s="258">
        <v>15320</v>
      </c>
      <c r="D13" s="258">
        <v>12103</v>
      </c>
      <c r="E13" s="258">
        <v>36178</v>
      </c>
      <c r="F13" s="258">
        <v>14305</v>
      </c>
      <c r="G13" s="258">
        <v>14291</v>
      </c>
      <c r="H13" s="258">
        <v>21781</v>
      </c>
      <c r="I13" s="258">
        <v>15738</v>
      </c>
      <c r="J13" s="258">
        <v>12552</v>
      </c>
    </row>
    <row r="14" spans="1:10" ht="18" customHeight="1">
      <c r="A14" s="276" t="s">
        <v>322</v>
      </c>
      <c r="B14" s="254">
        <v>-3826</v>
      </c>
      <c r="C14" s="254">
        <v>-4318</v>
      </c>
      <c r="D14" s="254">
        <v>-4108</v>
      </c>
      <c r="E14" s="254">
        <v>-4572</v>
      </c>
      <c r="F14" s="254">
        <v>-3153</v>
      </c>
      <c r="G14" s="254">
        <v>-3675</v>
      </c>
      <c r="H14" s="254">
        <v>-3492</v>
      </c>
      <c r="I14" s="254">
        <v>-3953</v>
      </c>
      <c r="J14" s="254">
        <v>-2862</v>
      </c>
    </row>
    <row r="15" spans="1:10">
      <c r="A15" s="276" t="s">
        <v>6</v>
      </c>
      <c r="B15" s="254">
        <v>-3423</v>
      </c>
      <c r="C15" s="254">
        <v>-3736</v>
      </c>
      <c r="D15" s="254">
        <v>-3234</v>
      </c>
      <c r="E15" s="254">
        <v>-4288</v>
      </c>
      <c r="F15" s="254">
        <v>-3012</v>
      </c>
      <c r="G15" s="254">
        <v>-3108</v>
      </c>
      <c r="H15" s="254">
        <v>-2896</v>
      </c>
      <c r="I15" s="254">
        <v>-4465</v>
      </c>
      <c r="J15" s="254">
        <v>-2787</v>
      </c>
    </row>
    <row r="16" spans="1:10">
      <c r="A16" s="276" t="s">
        <v>41</v>
      </c>
      <c r="B16" s="254">
        <v>-705</v>
      </c>
      <c r="C16" s="254">
        <v>-743</v>
      </c>
      <c r="D16" s="254">
        <v>-742</v>
      </c>
      <c r="E16" s="254">
        <v>-650</v>
      </c>
      <c r="F16" s="254">
        <v>-779</v>
      </c>
      <c r="G16" s="254">
        <v>-659</v>
      </c>
      <c r="H16" s="254">
        <v>-730</v>
      </c>
      <c r="I16" s="254">
        <v>-636</v>
      </c>
      <c r="J16" s="254">
        <v>-633</v>
      </c>
    </row>
    <row r="17" spans="1:18">
      <c r="A17" s="276" t="s">
        <v>328</v>
      </c>
      <c r="B17" s="283">
        <v>5882</v>
      </c>
      <c r="C17" s="283">
        <v>1448</v>
      </c>
      <c r="D17" s="283">
        <v>-503</v>
      </c>
      <c r="E17" s="283">
        <v>-2973</v>
      </c>
      <c r="F17" s="283">
        <v>-33</v>
      </c>
      <c r="G17" s="283">
        <v>-1863</v>
      </c>
      <c r="H17" s="283">
        <v>1782</v>
      </c>
      <c r="I17" s="283">
        <v>-742</v>
      </c>
      <c r="J17" s="283">
        <v>876</v>
      </c>
    </row>
    <row r="18" spans="1:18">
      <c r="A18" s="252" t="s">
        <v>329</v>
      </c>
      <c r="B18" s="258">
        <v>10467</v>
      </c>
      <c r="C18" s="258">
        <v>7971</v>
      </c>
      <c r="D18" s="258">
        <v>3516</v>
      </c>
      <c r="E18" s="258">
        <v>23695</v>
      </c>
      <c r="F18" s="258">
        <v>7328</v>
      </c>
      <c r="G18" s="258">
        <v>4986</v>
      </c>
      <c r="H18" s="258">
        <v>16445</v>
      </c>
      <c r="I18" s="258">
        <v>5942</v>
      </c>
      <c r="J18" s="258">
        <v>7146</v>
      </c>
    </row>
    <row r="19" spans="1:18" ht="18" customHeight="1">
      <c r="A19" s="276" t="s">
        <v>42</v>
      </c>
      <c r="B19" s="283">
        <v>-3170</v>
      </c>
      <c r="C19" s="283">
        <v>-1354</v>
      </c>
      <c r="D19" s="283">
        <v>-737</v>
      </c>
      <c r="E19" s="283">
        <v>504</v>
      </c>
      <c r="F19" s="283">
        <v>-1272</v>
      </c>
      <c r="G19" s="283">
        <v>-647</v>
      </c>
      <c r="H19" s="283">
        <v>-1720</v>
      </c>
      <c r="I19" s="283">
        <v>-222</v>
      </c>
      <c r="J19" s="283">
        <v>-1989</v>
      </c>
    </row>
    <row r="20" spans="1:18" s="244" customFormat="1">
      <c r="A20" s="252" t="s">
        <v>330</v>
      </c>
      <c r="B20" s="254">
        <v>7297</v>
      </c>
      <c r="C20" s="254">
        <v>6617</v>
      </c>
      <c r="D20" s="254">
        <v>2779</v>
      </c>
      <c r="E20" s="254">
        <v>24199</v>
      </c>
      <c r="F20" s="254">
        <v>6056</v>
      </c>
      <c r="G20" s="254">
        <v>4339</v>
      </c>
      <c r="H20" s="254">
        <v>14725</v>
      </c>
      <c r="I20" s="254">
        <v>5720</v>
      </c>
      <c r="J20" s="254">
        <v>5157</v>
      </c>
    </row>
    <row r="21" spans="1:18">
      <c r="A21" s="276" t="s">
        <v>331</v>
      </c>
      <c r="B21" s="283">
        <v>206</v>
      </c>
      <c r="C21" s="283">
        <v>259</v>
      </c>
      <c r="D21" s="283">
        <v>104</v>
      </c>
      <c r="E21" s="283">
        <v>83</v>
      </c>
      <c r="F21" s="283">
        <v>15</v>
      </c>
      <c r="G21" s="283">
        <v>79</v>
      </c>
      <c r="H21" s="283">
        <v>183</v>
      </c>
      <c r="I21" s="283">
        <v>241</v>
      </c>
      <c r="J21" s="283">
        <v>67</v>
      </c>
      <c r="R21" s="267"/>
    </row>
    <row r="22" spans="1:18">
      <c r="A22" s="252" t="s">
        <v>8</v>
      </c>
      <c r="B22" s="282">
        <v>7503</v>
      </c>
      <c r="C22" s="282">
        <v>6876</v>
      </c>
      <c r="D22" s="282">
        <v>2883</v>
      </c>
      <c r="E22" s="291">
        <v>24282</v>
      </c>
      <c r="F22" s="282">
        <v>6071</v>
      </c>
      <c r="G22" s="282">
        <v>4418</v>
      </c>
      <c r="H22" s="282">
        <v>14908</v>
      </c>
      <c r="I22" s="282">
        <v>5961</v>
      </c>
      <c r="J22" s="282">
        <v>5224</v>
      </c>
    </row>
    <row r="23" spans="1:18" ht="1.5" customHeight="1">
      <c r="A23" s="252"/>
      <c r="B23" s="282"/>
      <c r="C23" s="282"/>
      <c r="D23" s="282"/>
      <c r="E23" s="282"/>
      <c r="F23" s="282"/>
      <c r="G23" s="282"/>
      <c r="H23" s="282"/>
      <c r="I23" s="282"/>
      <c r="J23" s="282"/>
    </row>
    <row r="24" spans="1:18">
      <c r="A24" s="247"/>
      <c r="B24" s="254"/>
      <c r="C24" s="254"/>
      <c r="D24" s="254"/>
      <c r="E24" s="254"/>
      <c r="F24" s="254"/>
      <c r="G24" s="254"/>
      <c r="H24" s="254"/>
      <c r="I24" s="254"/>
      <c r="J24" s="254"/>
    </row>
    <row r="25" spans="1:18">
      <c r="A25" s="252" t="s">
        <v>334</v>
      </c>
      <c r="B25" s="254"/>
      <c r="C25" s="254"/>
      <c r="D25" s="254"/>
      <c r="E25" s="254"/>
      <c r="F25" s="254"/>
      <c r="G25" s="254"/>
      <c r="H25" s="254"/>
      <c r="I25" s="254"/>
      <c r="J25" s="254"/>
    </row>
    <row r="26" spans="1:18">
      <c r="A26" s="276" t="s">
        <v>414</v>
      </c>
      <c r="B26" s="254">
        <v>0</v>
      </c>
      <c r="C26" s="254">
        <v>-2715</v>
      </c>
      <c r="D26" s="254">
        <v>-188</v>
      </c>
      <c r="E26" s="280">
        <v>2903</v>
      </c>
      <c r="F26" s="254">
        <v>0</v>
      </c>
      <c r="G26" s="254">
        <v>0</v>
      </c>
      <c r="H26" s="254">
        <v>0</v>
      </c>
      <c r="I26" s="254">
        <v>0</v>
      </c>
      <c r="J26" s="254">
        <v>0</v>
      </c>
    </row>
    <row r="27" spans="1:18">
      <c r="A27" s="276" t="s">
        <v>335</v>
      </c>
      <c r="B27" s="283">
        <v>187</v>
      </c>
      <c r="C27" s="283">
        <v>22</v>
      </c>
      <c r="D27" s="283">
        <v>72</v>
      </c>
      <c r="E27" s="283">
        <v>-34</v>
      </c>
      <c r="F27" s="283">
        <v>277</v>
      </c>
      <c r="G27" s="283">
        <v>-225</v>
      </c>
      <c r="H27" s="283">
        <v>-5</v>
      </c>
      <c r="I27" s="283">
        <v>0</v>
      </c>
      <c r="J27" s="283">
        <v>-2</v>
      </c>
    </row>
    <row r="28" spans="1:18">
      <c r="A28" s="276" t="s">
        <v>422</v>
      </c>
      <c r="B28" s="254"/>
      <c r="C28" s="254"/>
      <c r="D28" s="254"/>
      <c r="E28" s="280"/>
      <c r="F28" s="254"/>
      <c r="G28" s="254"/>
      <c r="H28" s="254"/>
      <c r="I28" s="254"/>
      <c r="J28" s="254"/>
    </row>
    <row r="29" spans="1:18">
      <c r="A29" s="276" t="s">
        <v>423</v>
      </c>
      <c r="B29" s="283">
        <v>187</v>
      </c>
      <c r="C29" s="283">
        <v>-2693</v>
      </c>
      <c r="D29" s="283">
        <v>-116</v>
      </c>
      <c r="E29" s="283">
        <v>2869</v>
      </c>
      <c r="F29" s="283">
        <v>277</v>
      </c>
      <c r="G29" s="283">
        <v>-225</v>
      </c>
      <c r="H29" s="283">
        <v>-5</v>
      </c>
      <c r="I29" s="283">
        <v>0</v>
      </c>
      <c r="J29" s="283">
        <v>-2</v>
      </c>
    </row>
    <row r="30" spans="1:18">
      <c r="A30" s="252" t="s">
        <v>323</v>
      </c>
      <c r="B30" s="282">
        <v>7690</v>
      </c>
      <c r="C30" s="282">
        <v>4183</v>
      </c>
      <c r="D30" s="282">
        <v>2767</v>
      </c>
      <c r="E30" s="282">
        <v>27151</v>
      </c>
      <c r="F30" s="282">
        <v>6348</v>
      </c>
      <c r="G30" s="282">
        <v>4193</v>
      </c>
      <c r="H30" s="282">
        <v>14903</v>
      </c>
      <c r="I30" s="282">
        <v>5961</v>
      </c>
      <c r="J30" s="282">
        <v>5222</v>
      </c>
    </row>
    <row r="31" spans="1:18" ht="1.5" customHeight="1">
      <c r="A31" s="252"/>
      <c r="B31" s="282"/>
      <c r="C31" s="282"/>
      <c r="D31" s="282"/>
      <c r="E31" s="282"/>
      <c r="F31" s="282"/>
      <c r="G31" s="282"/>
      <c r="H31" s="282"/>
      <c r="I31" s="282"/>
      <c r="J31" s="282"/>
    </row>
    <row r="32" spans="1:18">
      <c r="A32" s="252"/>
      <c r="B32" s="254"/>
      <c r="C32" s="254"/>
      <c r="D32" s="254"/>
      <c r="E32" s="254"/>
      <c r="F32" s="254"/>
      <c r="G32" s="254"/>
      <c r="H32" s="254"/>
      <c r="I32" s="254"/>
      <c r="J32" s="254"/>
    </row>
    <row r="33" spans="1:12">
      <c r="A33" s="252" t="s">
        <v>332</v>
      </c>
      <c r="B33" s="254"/>
      <c r="C33" s="254"/>
      <c r="D33" s="254"/>
      <c r="E33" s="254"/>
      <c r="F33" s="254"/>
      <c r="G33" s="254"/>
      <c r="H33" s="254"/>
      <c r="I33" s="254"/>
      <c r="J33" s="254"/>
    </row>
    <row r="34" spans="1:12">
      <c r="A34" s="276" t="s">
        <v>96</v>
      </c>
      <c r="B34" s="254">
        <v>7701</v>
      </c>
      <c r="C34" s="254">
        <v>4085</v>
      </c>
      <c r="D34" s="254">
        <v>2368</v>
      </c>
      <c r="E34" s="254">
        <v>19278</v>
      </c>
      <c r="F34" s="254">
        <v>6539</v>
      </c>
      <c r="G34" s="254">
        <v>4208</v>
      </c>
      <c r="H34" s="254">
        <v>14859</v>
      </c>
      <c r="I34" s="254">
        <v>6095</v>
      </c>
      <c r="J34" s="254">
        <v>5104</v>
      </c>
    </row>
    <row r="35" spans="1:12">
      <c r="A35" s="276" t="s">
        <v>333</v>
      </c>
      <c r="B35" s="283">
        <v>-11</v>
      </c>
      <c r="C35" s="283">
        <v>98</v>
      </c>
      <c r="D35" s="283">
        <v>399</v>
      </c>
      <c r="E35" s="283">
        <v>7873</v>
      </c>
      <c r="F35" s="283">
        <v>-191</v>
      </c>
      <c r="G35" s="283">
        <v>-15</v>
      </c>
      <c r="H35" s="283">
        <v>44</v>
      </c>
      <c r="I35" s="283">
        <v>-134</v>
      </c>
      <c r="J35" s="283">
        <v>118</v>
      </c>
    </row>
    <row r="36" spans="1:12">
      <c r="A36" s="252" t="s">
        <v>323</v>
      </c>
      <c r="B36" s="258">
        <v>7690</v>
      </c>
      <c r="C36" s="258">
        <v>4183</v>
      </c>
      <c r="D36" s="258">
        <v>2767</v>
      </c>
      <c r="E36" s="258">
        <v>27151</v>
      </c>
      <c r="F36" s="258">
        <v>6348</v>
      </c>
      <c r="G36" s="258">
        <v>4193</v>
      </c>
      <c r="H36" s="258">
        <v>14903</v>
      </c>
      <c r="I36" s="258">
        <v>5961</v>
      </c>
      <c r="J36" s="258">
        <v>5222</v>
      </c>
    </row>
    <row r="37" spans="1:12" ht="1.5" customHeight="1">
      <c r="A37" s="252"/>
      <c r="B37" s="282"/>
      <c r="C37" s="282"/>
      <c r="D37" s="282"/>
      <c r="E37" s="282"/>
      <c r="F37" s="282"/>
      <c r="G37" s="282"/>
      <c r="H37" s="282"/>
      <c r="I37" s="282"/>
      <c r="J37" s="282"/>
    </row>
    <row r="38" spans="1:12">
      <c r="A38" s="252"/>
      <c r="B38" s="258"/>
      <c r="C38" s="258"/>
      <c r="D38" s="258"/>
      <c r="E38" s="258"/>
      <c r="F38" s="258"/>
      <c r="G38" s="258"/>
      <c r="H38" s="258"/>
      <c r="I38" s="258"/>
      <c r="J38" s="258"/>
    </row>
    <row r="39" spans="1:12">
      <c r="A39" s="252" t="s">
        <v>336</v>
      </c>
      <c r="B39" s="254"/>
      <c r="C39" s="254"/>
      <c r="D39" s="254"/>
      <c r="E39" s="254"/>
      <c r="F39" s="254"/>
      <c r="G39" s="254"/>
      <c r="H39" s="254"/>
      <c r="I39" s="254"/>
      <c r="J39" s="254"/>
    </row>
    <row r="40" spans="1:12">
      <c r="A40" s="276" t="s">
        <v>337</v>
      </c>
      <c r="B40" s="254"/>
      <c r="C40" s="254"/>
      <c r="D40" s="254"/>
      <c r="E40" s="254"/>
      <c r="F40" s="254"/>
      <c r="G40" s="254"/>
      <c r="H40" s="254"/>
      <c r="I40" s="254"/>
      <c r="J40" s="254"/>
    </row>
    <row r="41" spans="1:12">
      <c r="A41" s="276" t="s">
        <v>338</v>
      </c>
      <c r="B41" s="255">
        <v>3.6484394506866415</v>
      </c>
      <c r="C41" s="255">
        <v>3.2575568323757182</v>
      </c>
      <c r="D41" s="255">
        <v>1.1299999999999999</v>
      </c>
      <c r="E41" s="255">
        <v>9.6199999999999992</v>
      </c>
      <c r="F41" s="255">
        <v>3.1240000000000001</v>
      </c>
      <c r="G41" s="255">
        <v>2.1760000000000002</v>
      </c>
      <c r="H41" s="255">
        <v>7.34</v>
      </c>
      <c r="I41" s="255">
        <v>2.927</v>
      </c>
      <c r="J41" s="255">
        <v>2.5178705323669082</v>
      </c>
    </row>
    <row r="42" spans="1:12">
      <c r="A42" s="253"/>
      <c r="B42" s="254"/>
      <c r="C42" s="254"/>
      <c r="D42" s="254"/>
      <c r="E42" s="254"/>
      <c r="F42" s="254"/>
      <c r="G42" s="254"/>
      <c r="H42" s="254"/>
      <c r="I42" s="254"/>
      <c r="J42" s="254"/>
    </row>
    <row r="43" spans="1:12">
      <c r="A43" s="245"/>
      <c r="B43" s="254"/>
      <c r="C43" s="254"/>
      <c r="D43" s="254"/>
      <c r="E43" s="254"/>
      <c r="F43" s="254"/>
      <c r="G43" s="254"/>
      <c r="H43" s="254"/>
      <c r="I43" s="254"/>
      <c r="J43" s="254"/>
      <c r="K43" s="245"/>
      <c r="L43" s="245"/>
    </row>
    <row r="44" spans="1:12">
      <c r="A44" s="245"/>
      <c r="B44" s="254"/>
      <c r="C44" s="254"/>
      <c r="D44" s="254"/>
      <c r="E44" s="254"/>
      <c r="F44" s="254"/>
      <c r="G44" s="254"/>
      <c r="H44" s="254"/>
      <c r="I44" s="254"/>
      <c r="J44" s="254"/>
      <c r="K44" s="245"/>
      <c r="L44" s="245"/>
    </row>
    <row r="45" spans="1:12">
      <c r="A45" s="245"/>
      <c r="B45" s="254"/>
      <c r="C45" s="254"/>
      <c r="D45" s="254"/>
      <c r="E45" s="254"/>
      <c r="F45" s="254"/>
      <c r="G45" s="254"/>
      <c r="H45" s="254"/>
      <c r="I45" s="254"/>
      <c r="J45" s="254"/>
      <c r="K45" s="245"/>
      <c r="L45" s="245"/>
    </row>
    <row r="46" spans="1:12">
      <c r="A46" s="245"/>
      <c r="B46" s="254"/>
      <c r="C46" s="254"/>
      <c r="D46" s="254"/>
      <c r="E46" s="254"/>
      <c r="F46" s="254"/>
      <c r="G46" s="254"/>
      <c r="H46" s="254"/>
      <c r="I46" s="254"/>
      <c r="J46" s="254"/>
      <c r="K46" s="245"/>
      <c r="L46" s="245"/>
    </row>
    <row r="47" spans="1:12">
      <c r="A47" s="245"/>
      <c r="B47" s="254"/>
      <c r="C47" s="254"/>
      <c r="D47" s="254"/>
      <c r="E47" s="254"/>
      <c r="F47" s="254"/>
      <c r="G47" s="254"/>
      <c r="H47" s="254"/>
      <c r="I47" s="254"/>
      <c r="J47" s="254"/>
      <c r="K47" s="245"/>
      <c r="L47" s="245"/>
    </row>
    <row r="48" spans="1:12">
      <c r="A48" s="245"/>
      <c r="B48" s="254"/>
      <c r="C48" s="254"/>
      <c r="D48" s="254"/>
      <c r="E48" s="254"/>
      <c r="F48" s="254"/>
      <c r="G48" s="254"/>
      <c r="H48" s="254"/>
      <c r="I48" s="254"/>
      <c r="J48" s="254"/>
      <c r="K48" s="245"/>
      <c r="L48" s="245"/>
    </row>
    <row r="49" spans="1:12">
      <c r="A49" s="245"/>
      <c r="B49" s="254"/>
      <c r="C49" s="254"/>
      <c r="D49" s="254"/>
      <c r="E49" s="254"/>
      <c r="F49" s="254"/>
      <c r="G49" s="254"/>
      <c r="H49" s="254"/>
      <c r="I49" s="254"/>
      <c r="J49" s="254"/>
      <c r="K49" s="245"/>
      <c r="L49" s="245"/>
    </row>
    <row r="50" spans="1:12">
      <c r="A50" s="245"/>
      <c r="B50" s="254"/>
      <c r="C50" s="254"/>
      <c r="D50" s="254"/>
      <c r="E50" s="254"/>
      <c r="F50" s="254"/>
      <c r="G50" s="254"/>
      <c r="H50" s="254"/>
      <c r="I50" s="254"/>
      <c r="J50" s="254"/>
      <c r="K50" s="245"/>
      <c r="L50" s="245"/>
    </row>
    <row r="51" spans="1:12">
      <c r="A51" s="245"/>
      <c r="B51" s="254"/>
      <c r="C51" s="254"/>
      <c r="D51" s="254"/>
      <c r="E51" s="254"/>
      <c r="F51" s="254"/>
      <c r="G51" s="254"/>
      <c r="H51" s="254"/>
      <c r="I51" s="254"/>
      <c r="J51" s="254"/>
      <c r="K51" s="245"/>
      <c r="L51" s="245"/>
    </row>
    <row r="52" spans="1:12">
      <c r="A52" s="245"/>
      <c r="B52" s="254"/>
      <c r="C52" s="254"/>
      <c r="D52" s="254"/>
      <c r="E52" s="254"/>
      <c r="F52" s="254"/>
      <c r="G52" s="254"/>
      <c r="H52" s="254"/>
      <c r="I52" s="254"/>
      <c r="J52" s="254"/>
      <c r="K52" s="245"/>
      <c r="L52" s="245"/>
    </row>
    <row r="53" spans="1:12">
      <c r="A53" s="245"/>
      <c r="B53" s="254"/>
      <c r="C53" s="254"/>
      <c r="D53" s="254"/>
      <c r="E53" s="254"/>
      <c r="F53" s="254"/>
      <c r="G53" s="254"/>
      <c r="H53" s="254"/>
      <c r="I53" s="254"/>
      <c r="J53" s="254"/>
      <c r="K53" s="245"/>
      <c r="L53" s="245"/>
    </row>
    <row r="54" spans="1:12">
      <c r="A54" s="245"/>
      <c r="B54" s="254"/>
      <c r="C54" s="254"/>
      <c r="D54" s="254"/>
      <c r="E54" s="254"/>
      <c r="F54" s="254"/>
      <c r="G54" s="254"/>
      <c r="H54" s="254"/>
      <c r="I54" s="254"/>
      <c r="J54" s="254"/>
      <c r="K54" s="245"/>
      <c r="L54" s="245"/>
    </row>
    <row r="55" spans="1:12">
      <c r="A55" s="245"/>
      <c r="B55" s="254"/>
      <c r="C55" s="254"/>
      <c r="D55" s="254"/>
      <c r="E55" s="254"/>
      <c r="F55" s="254"/>
      <c r="G55" s="254"/>
      <c r="H55" s="254"/>
      <c r="I55" s="254"/>
      <c r="J55" s="254"/>
      <c r="K55" s="245"/>
      <c r="L55" s="245"/>
    </row>
    <row r="56" spans="1:12">
      <c r="A56" s="245"/>
      <c r="B56" s="245"/>
      <c r="C56" s="245"/>
      <c r="D56" s="245"/>
      <c r="E56" s="245"/>
      <c r="F56" s="245"/>
      <c r="G56" s="245"/>
      <c r="H56" s="245"/>
      <c r="I56" s="245"/>
      <c r="J56" s="245"/>
      <c r="K56" s="245"/>
      <c r="L56" s="245"/>
    </row>
    <row r="57" spans="1:12">
      <c r="A57" s="245"/>
      <c r="B57" s="245"/>
      <c r="C57" s="245"/>
      <c r="D57" s="245"/>
      <c r="E57" s="245"/>
      <c r="F57" s="245"/>
      <c r="G57" s="245"/>
      <c r="H57" s="245"/>
      <c r="I57" s="245"/>
      <c r="J57" s="245"/>
      <c r="K57" s="245"/>
      <c r="L57" s="245"/>
    </row>
    <row r="58" spans="1:12">
      <c r="A58" s="245"/>
      <c r="B58" s="245"/>
      <c r="C58" s="245"/>
      <c r="D58" s="245"/>
      <c r="E58" s="245"/>
      <c r="F58" s="245"/>
      <c r="G58" s="245"/>
      <c r="H58" s="245"/>
      <c r="I58" s="245"/>
      <c r="J58" s="245"/>
      <c r="K58" s="245"/>
      <c r="L58" s="245"/>
    </row>
    <row r="59" spans="1:12">
      <c r="A59" s="245"/>
      <c r="B59" s="245"/>
      <c r="C59" s="245"/>
      <c r="D59" s="245"/>
      <c r="E59" s="245"/>
      <c r="F59" s="245"/>
      <c r="G59" s="245"/>
      <c r="H59" s="245"/>
      <c r="I59" s="245"/>
      <c r="J59" s="245"/>
      <c r="K59" s="245"/>
      <c r="L59" s="245"/>
    </row>
    <row r="60" spans="1:12">
      <c r="A60" s="245"/>
      <c r="B60" s="245"/>
      <c r="C60" s="245"/>
      <c r="D60" s="245"/>
      <c r="E60" s="245"/>
      <c r="F60" s="245"/>
      <c r="G60" s="245"/>
      <c r="H60" s="245"/>
      <c r="I60" s="245"/>
      <c r="J60" s="245"/>
      <c r="K60" s="245"/>
      <c r="L60" s="245"/>
    </row>
    <row r="61" spans="1:12">
      <c r="A61" s="245"/>
      <c r="B61" s="245"/>
      <c r="C61" s="245"/>
      <c r="D61" s="245"/>
      <c r="E61" s="245"/>
      <c r="F61" s="245"/>
      <c r="G61" s="245"/>
      <c r="H61" s="245"/>
      <c r="I61" s="245"/>
      <c r="J61" s="245"/>
      <c r="K61" s="245"/>
      <c r="L61" s="245"/>
    </row>
    <row r="62" spans="1:12">
      <c r="A62" s="245"/>
      <c r="B62" s="245"/>
      <c r="C62" s="245"/>
      <c r="D62" s="245"/>
      <c r="E62" s="245"/>
      <c r="F62" s="245"/>
      <c r="G62" s="245"/>
      <c r="H62" s="245"/>
      <c r="I62" s="245"/>
      <c r="J62" s="245"/>
      <c r="K62" s="245"/>
      <c r="L62" s="245"/>
    </row>
    <row r="63" spans="1:12">
      <c r="A63" s="245"/>
      <c r="B63" s="245"/>
      <c r="C63" s="245"/>
      <c r="D63" s="245"/>
      <c r="E63" s="245"/>
      <c r="F63" s="245"/>
      <c r="G63" s="245"/>
      <c r="H63" s="245"/>
      <c r="I63" s="245"/>
      <c r="J63" s="245"/>
      <c r="K63" s="245"/>
      <c r="L63" s="245"/>
    </row>
    <row r="64" spans="1:12">
      <c r="A64" s="245"/>
      <c r="B64" s="245"/>
      <c r="C64" s="245"/>
      <c r="D64" s="245"/>
      <c r="E64" s="245"/>
      <c r="F64" s="245"/>
      <c r="G64" s="245"/>
      <c r="H64" s="245"/>
      <c r="I64" s="245"/>
      <c r="J64" s="245"/>
      <c r="K64" s="245"/>
      <c r="L64" s="245"/>
    </row>
    <row r="65" spans="1:12">
      <c r="A65" s="245"/>
      <c r="B65" s="245"/>
      <c r="C65" s="245"/>
      <c r="D65" s="245"/>
      <c r="E65" s="245"/>
      <c r="F65" s="245"/>
      <c r="G65" s="245"/>
      <c r="H65" s="245"/>
      <c r="I65" s="245"/>
      <c r="J65" s="245"/>
      <c r="K65" s="245"/>
      <c r="L65" s="245"/>
    </row>
    <row r="66" spans="1:12">
      <c r="A66" s="245"/>
      <c r="B66" s="245"/>
      <c r="C66" s="245"/>
      <c r="D66" s="245"/>
      <c r="E66" s="245"/>
      <c r="F66" s="245"/>
      <c r="G66" s="245"/>
      <c r="H66" s="245"/>
      <c r="I66" s="245"/>
      <c r="J66" s="245"/>
      <c r="K66" s="245"/>
      <c r="L66" s="245"/>
    </row>
    <row r="67" spans="1:12">
      <c r="A67" s="245"/>
      <c r="B67" s="245"/>
      <c r="C67" s="245"/>
      <c r="D67" s="245"/>
      <c r="E67" s="245"/>
      <c r="F67" s="245"/>
      <c r="G67" s="245"/>
      <c r="H67" s="245"/>
      <c r="I67" s="245"/>
      <c r="J67" s="245"/>
      <c r="K67" s="245"/>
      <c r="L67" s="245"/>
    </row>
    <row r="68" spans="1:12">
      <c r="A68" s="245"/>
      <c r="B68" s="245"/>
      <c r="C68" s="245"/>
      <c r="D68" s="245"/>
      <c r="E68" s="245"/>
      <c r="F68" s="245"/>
      <c r="G68" s="245"/>
      <c r="H68" s="245"/>
      <c r="I68" s="245"/>
      <c r="J68" s="245"/>
      <c r="K68" s="245"/>
      <c r="L68" s="245"/>
    </row>
    <row r="69" spans="1:12">
      <c r="A69" s="245"/>
      <c r="B69" s="245"/>
      <c r="C69" s="245"/>
      <c r="D69" s="245"/>
      <c r="E69" s="245"/>
      <c r="F69" s="245"/>
      <c r="G69" s="245"/>
      <c r="H69" s="245"/>
      <c r="I69" s="245"/>
      <c r="J69" s="245"/>
      <c r="K69" s="245"/>
      <c r="L69" s="245"/>
    </row>
    <row r="70" spans="1:12">
      <c r="A70" s="245"/>
      <c r="B70" s="245"/>
      <c r="C70" s="245"/>
      <c r="D70" s="245"/>
      <c r="E70" s="245"/>
      <c r="F70" s="245"/>
      <c r="G70" s="245"/>
      <c r="H70" s="245"/>
      <c r="I70" s="245"/>
      <c r="J70" s="245"/>
      <c r="K70" s="245"/>
      <c r="L70" s="245"/>
    </row>
    <row r="71" spans="1:12">
      <c r="A71" s="245"/>
      <c r="B71" s="245"/>
      <c r="C71" s="245"/>
      <c r="D71" s="245"/>
      <c r="E71" s="245"/>
      <c r="F71" s="245"/>
      <c r="G71" s="245"/>
      <c r="H71" s="245"/>
      <c r="I71" s="245"/>
      <c r="J71" s="245"/>
      <c r="K71" s="245"/>
      <c r="L71" s="245"/>
    </row>
    <row r="72" spans="1:12">
      <c r="A72" s="245"/>
      <c r="B72" s="245"/>
      <c r="C72" s="245"/>
      <c r="D72" s="245"/>
      <c r="E72" s="245"/>
      <c r="F72" s="245"/>
      <c r="G72" s="245"/>
      <c r="H72" s="245"/>
      <c r="I72" s="245"/>
      <c r="J72" s="245"/>
      <c r="K72" s="245"/>
      <c r="L72" s="245"/>
    </row>
    <row r="73" spans="1:12">
      <c r="A73" s="245"/>
      <c r="B73" s="245"/>
      <c r="C73" s="245"/>
      <c r="D73" s="245"/>
      <c r="E73" s="245"/>
      <c r="F73" s="245"/>
      <c r="G73" s="245"/>
      <c r="H73" s="245"/>
      <c r="I73" s="245"/>
      <c r="J73" s="245"/>
      <c r="K73" s="245"/>
      <c r="L73" s="245"/>
    </row>
    <row r="74" spans="1:12">
      <c r="A74" s="245"/>
      <c r="B74" s="245"/>
      <c r="C74" s="245"/>
      <c r="D74" s="245"/>
      <c r="E74" s="245"/>
      <c r="F74" s="245"/>
      <c r="G74" s="245"/>
      <c r="H74" s="245"/>
      <c r="I74" s="245"/>
      <c r="J74" s="245"/>
      <c r="K74" s="245"/>
      <c r="L74" s="245"/>
    </row>
    <row r="75" spans="1:12">
      <c r="A75" s="245"/>
      <c r="B75" s="245"/>
      <c r="C75" s="245"/>
      <c r="D75" s="245"/>
      <c r="E75" s="245"/>
      <c r="F75" s="245"/>
      <c r="G75" s="245"/>
      <c r="H75" s="245"/>
      <c r="I75" s="245"/>
      <c r="J75" s="245"/>
      <c r="K75" s="245"/>
      <c r="L75" s="245"/>
    </row>
    <row r="76" spans="1:12">
      <c r="A76" s="245"/>
      <c r="B76" s="245"/>
      <c r="C76" s="245"/>
      <c r="D76" s="245"/>
      <c r="E76" s="245"/>
      <c r="F76" s="245"/>
      <c r="G76" s="245"/>
      <c r="H76" s="245"/>
      <c r="I76" s="245"/>
      <c r="J76" s="245"/>
      <c r="K76" s="245"/>
      <c r="L76" s="245"/>
    </row>
    <row r="77" spans="1:12">
      <c r="A77" s="245"/>
      <c r="B77" s="245"/>
      <c r="C77" s="245"/>
      <c r="D77" s="245"/>
      <c r="E77" s="245"/>
      <c r="F77" s="245"/>
      <c r="G77" s="245"/>
      <c r="H77" s="245"/>
      <c r="I77" s="245"/>
      <c r="J77" s="245"/>
      <c r="K77" s="245"/>
      <c r="L77" s="245"/>
    </row>
    <row r="78" spans="1:12">
      <c r="A78" s="245"/>
      <c r="B78" s="245"/>
      <c r="C78" s="245"/>
      <c r="D78" s="245"/>
      <c r="E78" s="245"/>
      <c r="F78" s="245"/>
      <c r="G78" s="245"/>
      <c r="H78" s="245"/>
      <c r="I78" s="245"/>
      <c r="J78" s="245"/>
      <c r="K78" s="245"/>
      <c r="L78" s="245"/>
    </row>
    <row r="79" spans="1:12">
      <c r="A79" s="245"/>
      <c r="B79" s="245"/>
      <c r="C79" s="245"/>
      <c r="D79" s="245"/>
      <c r="E79" s="245"/>
      <c r="F79" s="245"/>
      <c r="G79" s="245"/>
      <c r="H79" s="245"/>
      <c r="I79" s="245"/>
      <c r="J79" s="245"/>
      <c r="K79" s="245"/>
      <c r="L79" s="245"/>
    </row>
    <row r="80" spans="1:12">
      <c r="A80" s="245"/>
      <c r="B80" s="245"/>
      <c r="C80" s="245"/>
      <c r="D80" s="245"/>
      <c r="E80" s="245"/>
      <c r="F80" s="245"/>
      <c r="G80" s="245"/>
      <c r="H80" s="245"/>
      <c r="I80" s="245"/>
      <c r="J80" s="245"/>
      <c r="K80" s="245"/>
      <c r="L80" s="245"/>
    </row>
    <row r="81" spans="1:12">
      <c r="A81" s="245"/>
      <c r="B81" s="245"/>
      <c r="C81" s="245"/>
      <c r="D81" s="245"/>
      <c r="E81" s="245"/>
      <c r="F81" s="245"/>
      <c r="G81" s="245"/>
      <c r="H81" s="245"/>
      <c r="I81" s="245"/>
      <c r="J81" s="245"/>
      <c r="K81" s="245"/>
      <c r="L81" s="245"/>
    </row>
    <row r="82" spans="1:12">
      <c r="A82" s="245"/>
      <c r="B82" s="245"/>
      <c r="C82" s="245"/>
      <c r="D82" s="245"/>
      <c r="E82" s="245"/>
      <c r="F82" s="245"/>
      <c r="G82" s="245"/>
      <c r="H82" s="245"/>
      <c r="I82" s="245"/>
      <c r="J82" s="245"/>
      <c r="K82" s="245"/>
      <c r="L82" s="245"/>
    </row>
    <row r="83" spans="1:12">
      <c r="A83" s="245"/>
      <c r="B83" s="245"/>
      <c r="C83" s="245"/>
      <c r="D83" s="245"/>
      <c r="E83" s="245"/>
      <c r="F83" s="245"/>
      <c r="G83" s="245"/>
      <c r="H83" s="245"/>
      <c r="I83" s="245"/>
      <c r="J83" s="245"/>
      <c r="K83" s="245"/>
      <c r="L83" s="245"/>
    </row>
    <row r="84" spans="1:12">
      <c r="A84" s="245"/>
      <c r="B84" s="245"/>
      <c r="C84" s="245"/>
      <c r="D84" s="245"/>
      <c r="E84" s="245"/>
      <c r="F84" s="245"/>
      <c r="G84" s="245"/>
      <c r="H84" s="245"/>
      <c r="I84" s="245"/>
      <c r="J84" s="245"/>
      <c r="K84" s="245"/>
      <c r="L84" s="245"/>
    </row>
    <row r="85" spans="1:12">
      <c r="A85" s="245"/>
      <c r="B85" s="245"/>
      <c r="C85" s="245"/>
      <c r="D85" s="245"/>
      <c r="E85" s="245"/>
      <c r="F85" s="245"/>
      <c r="G85" s="245"/>
      <c r="H85" s="245"/>
      <c r="I85" s="245"/>
      <c r="J85" s="245"/>
      <c r="K85" s="245"/>
      <c r="L85" s="245"/>
    </row>
    <row r="86" spans="1:12">
      <c r="A86" s="245"/>
      <c r="B86" s="245"/>
      <c r="C86" s="245"/>
      <c r="D86" s="245"/>
      <c r="E86" s="245"/>
      <c r="F86" s="245"/>
      <c r="G86" s="245"/>
      <c r="H86" s="245"/>
      <c r="I86" s="245"/>
      <c r="J86" s="245"/>
      <c r="K86" s="245"/>
      <c r="L86" s="245"/>
    </row>
    <row r="87" spans="1:12">
      <c r="A87" s="245"/>
      <c r="B87" s="245"/>
      <c r="C87" s="245"/>
      <c r="D87" s="245"/>
      <c r="E87" s="245"/>
      <c r="F87" s="245"/>
      <c r="G87" s="245"/>
      <c r="H87" s="245"/>
      <c r="I87" s="245"/>
      <c r="J87" s="245"/>
      <c r="K87" s="245"/>
      <c r="L87" s="245"/>
    </row>
    <row r="88" spans="1:12">
      <c r="A88" s="245"/>
      <c r="B88" s="245"/>
      <c r="C88" s="245"/>
      <c r="D88" s="245"/>
      <c r="E88" s="245"/>
      <c r="F88" s="245"/>
      <c r="G88" s="245"/>
      <c r="H88" s="245"/>
      <c r="I88" s="245"/>
      <c r="J88" s="245"/>
      <c r="K88" s="245"/>
      <c r="L88" s="245"/>
    </row>
    <row r="89" spans="1:12">
      <c r="A89" s="245"/>
      <c r="B89" s="245"/>
      <c r="C89" s="245"/>
      <c r="D89" s="245"/>
      <c r="E89" s="245"/>
      <c r="F89" s="245"/>
      <c r="G89" s="245"/>
      <c r="H89" s="245"/>
      <c r="I89" s="245"/>
      <c r="J89" s="245"/>
      <c r="K89" s="245"/>
      <c r="L89" s="245"/>
    </row>
    <row r="90" spans="1:12">
      <c r="A90" s="245"/>
      <c r="B90" s="245"/>
      <c r="C90" s="245"/>
      <c r="D90" s="245"/>
      <c r="E90" s="245"/>
      <c r="F90" s="245"/>
      <c r="G90" s="245"/>
      <c r="H90" s="245"/>
      <c r="I90" s="245"/>
      <c r="J90" s="245"/>
      <c r="K90" s="245"/>
      <c r="L90" s="245"/>
    </row>
    <row r="91" spans="1:12">
      <c r="A91" s="245"/>
      <c r="B91" s="245"/>
      <c r="C91" s="245"/>
      <c r="D91" s="245"/>
      <c r="E91" s="245"/>
      <c r="F91" s="245"/>
      <c r="G91" s="245"/>
      <c r="H91" s="245"/>
      <c r="I91" s="245"/>
      <c r="J91" s="245"/>
      <c r="K91" s="245"/>
      <c r="L91" s="245"/>
    </row>
    <row r="92" spans="1:12">
      <c r="A92" s="245"/>
      <c r="B92" s="245"/>
      <c r="C92" s="245"/>
      <c r="D92" s="245"/>
      <c r="E92" s="245"/>
      <c r="F92" s="245"/>
      <c r="G92" s="245"/>
      <c r="H92" s="245"/>
      <c r="I92" s="245"/>
      <c r="J92" s="245"/>
      <c r="K92" s="245"/>
      <c r="L92" s="245"/>
    </row>
    <row r="93" spans="1:12">
      <c r="A93" s="245"/>
      <c r="B93" s="245"/>
      <c r="C93" s="245"/>
      <c r="D93" s="245"/>
      <c r="E93" s="245"/>
      <c r="F93" s="245"/>
      <c r="G93" s="245"/>
      <c r="H93" s="245"/>
      <c r="I93" s="245"/>
      <c r="J93" s="245"/>
      <c r="K93" s="245"/>
      <c r="L93" s="245"/>
    </row>
    <row r="94" spans="1:12">
      <c r="A94" s="245"/>
      <c r="B94" s="245"/>
      <c r="C94" s="245"/>
      <c r="D94" s="245"/>
      <c r="E94" s="245"/>
      <c r="F94" s="245"/>
      <c r="G94" s="245"/>
      <c r="H94" s="245"/>
      <c r="I94" s="245"/>
      <c r="J94" s="245"/>
      <c r="K94" s="245"/>
      <c r="L94" s="245"/>
    </row>
  </sheetData>
  <pageMargins left="0.70866141732283472" right="0.70866141732283472" top="0.74803149606299213" bottom="0.74803149606299213" header="0.31496062992125984" footer="0.31496062992125984"/>
  <pageSetup paperSize="9" scale="84" firstPageNumber="12" orientation="landscape" useFirstPageNumber="1" r:id="rId1"/>
  <headerFooter>
    <oddFooter>&amp;L&amp;8______________________________________________________
&amp;"-,Italic"Arion Bank Factbook 30. September 2016&amp;C&amp;8&amp;P&amp;R&amp;8______________________________________________________
&amp;"-,Italic"All amounts are in ISK millions</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Balance sheet 9 quarters</vt:lpstr>
      <vt:lpstr>Net interest income 9 quarters</vt:lpstr>
      <vt:lpstr>Loans to customers 9 - quarters</vt:lpstr>
      <vt:lpstr>Capital 9 quarters</vt:lpstr>
      <vt:lpstr>Disclaimer</vt:lpstr>
      <vt:lpstr>KFI old</vt:lpstr>
      <vt:lpstr>P&amp;L_Q (2) old</vt:lpstr>
      <vt:lpstr>FTE´S old</vt:lpstr>
      <vt:lpstr>LB_Q old</vt:lpstr>
      <vt:lpstr>'P&amp;L_Q (2) old'!curr_date</vt:lpstr>
      <vt:lpstr>'P&amp;L_Q (2) old'!Prev_date</vt:lpstr>
      <vt:lpstr>'Balance sheet 5 years'!Print_Area</vt:lpstr>
      <vt:lpstr>'Balance sheet 9 quarters'!Print_Area</vt:lpstr>
      <vt:lpstr>'Capital 5 years'!Print_Area</vt:lpstr>
      <vt:lpstr>'Capital 9 quarters'!Print_Area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'Loans to customers 9 - quarters'!Print_Area</vt:lpstr>
      <vt:lpstr>'Net interest income 5 years'!Print_Area</vt:lpstr>
      <vt:lpstr>'Net interest income 9 quarters'!Print_Area</vt:lpstr>
      <vt:lpstr>'Capital 9 quarters'!Print_Titles</vt:lpstr>
      <vt:lpstr>'KFI 9 quarters'!Print_Titles</vt:lpstr>
      <vt:lpstr>'Loans to customers 5 years'!Print_Titles</vt:lpstr>
      <vt:lpstr>'Loans to customers 9 - quarters'!Print_Titles</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Þorbjörg Yngvadóttir</cp:lastModifiedBy>
  <cp:lastPrinted>2016-11-16T16:24:55Z</cp:lastPrinted>
  <dcterms:created xsi:type="dcterms:W3CDTF">2010-04-14T10:35:17Z</dcterms:created>
  <dcterms:modified xsi:type="dcterms:W3CDTF">2016-11-16T16:27:18Z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-1926684795</vt:i4>
  </property>
  <property fmtid="{D5CDD505-2E9C-101B-9397-08002B2CF9AE}" pid="3" name="_NewReviewCycle">
    <vt:lpwstr/>
  </property>
  <property fmtid="{D5CDD505-2E9C-101B-9397-08002B2CF9AE}" pid="4" name="_EmailSubject">
    <vt:lpwstr>Factsheet og Factbook</vt:lpwstr>
  </property>
  <property fmtid="{D5CDD505-2E9C-101B-9397-08002B2CF9AE}" pid="5" name="_AuthorEmail">
    <vt:lpwstr>andres.magnusson@arionbanki.is</vt:lpwstr>
  </property>
  <property fmtid="{D5CDD505-2E9C-101B-9397-08002B2CF9AE}" pid="6" name="_AuthorEmailDisplayName">
    <vt:lpwstr>Andrés Magnússon</vt:lpwstr>
  </property>
  <property fmtid="{D5CDD505-2E9C-101B-9397-08002B2CF9AE}" pid="7" name="_PreviousAdHocReviewCycleID">
    <vt:i4>832290517</vt:i4>
  </property>
</Properties>
</file>